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710" activeTab="0"/>
  </bookViews>
  <sheets>
    <sheet name="Лист1" sheetId="1" r:id="rId1"/>
    <sheet name="таб 1" sheetId="2" r:id="rId2"/>
    <sheet name="таб 2" sheetId="3" r:id="rId3"/>
    <sheet name="таб 2.1" sheetId="4" r:id="rId4"/>
    <sheet name="таб 3, 4" sheetId="5" r:id="rId5"/>
  </sheets>
  <definedNames>
    <definedName name="_xlnm.Print_Titles" localSheetId="2">'таб 2'!$6:$10</definedName>
    <definedName name="_xlnm.Print_Titles" localSheetId="3">'таб 2.1'!$6:$10</definedName>
  </definedNames>
  <calcPr fullCalcOnLoad="1"/>
</workbook>
</file>

<file path=xl/sharedStrings.xml><?xml version="1.0" encoding="utf-8"?>
<sst xmlns="http://schemas.openxmlformats.org/spreadsheetml/2006/main" count="502" uniqueCount="312">
  <si>
    <t>Наименование показателя</t>
  </si>
  <si>
    <t>Сумма, тыс. руб.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</si>
  <si>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</si>
  <si>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</si>
  <si>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</si>
  <si>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</si>
  <si>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</si>
  <si>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</si>
  <si>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</si>
  <si>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</si>
  <si>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</si>
  <si>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</si>
  <si>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</si>
  <si>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</si>
  <si>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</si>
  <si>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</si>
  <si>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</si>
  <si>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</si>
  <si>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</si>
  <si>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(последнюю отчетную дату)</t>
  </si>
  <si>
    <t>Таблица 1</t>
  </si>
  <si>
    <t>1.1.</t>
  </si>
  <si>
    <t>1.1.1.</t>
  </si>
  <si>
    <t>1.2.</t>
  </si>
  <si>
    <t>1.2.1.</t>
  </si>
  <si>
    <t>2.1.</t>
  </si>
  <si>
    <t>2.1.1.</t>
  </si>
  <si>
    <t>2.1.2.</t>
  </si>
  <si>
    <t>2.2.</t>
  </si>
  <si>
    <t>2.</t>
  </si>
  <si>
    <t>2.3.</t>
  </si>
  <si>
    <t>2.4.</t>
  </si>
  <si>
    <t>3.1.</t>
  </si>
  <si>
    <t>3.2.</t>
  </si>
  <si>
    <t>3.2.1.</t>
  </si>
  <si>
    <t>1.</t>
  </si>
  <si>
    <t>3.</t>
  </si>
  <si>
    <t>Код строки</t>
  </si>
  <si>
    <t>Объем финансового обеспечения, руб. (с точностью до двух знаков после запятой - 0,00)</t>
  </si>
  <si>
    <t>всего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</si>
  <si>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</si>
  <si>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</si>
  <si>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</si>
  <si>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</si>
  <si>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</si>
  <si>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</si>
  <si>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</si>
  <si>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</si>
  <si>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</si>
  <si>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</si>
  <si>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</si>
  <si>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</si>
  <si>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уплату налогов, сборов и иных платежей, всего</t>
  </si>
  <si>
    <t>Поступление финансовых активов, всего: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</si>
  <si>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</si>
  <si>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</si>
  <si>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</si>
  <si>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</si>
  <si>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</si>
  <si>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безвозмездные перечисления организациям</t>
  </si>
  <si>
    <t>Код по БК РФ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</si>
  <si>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</si>
  <si>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</si>
  <si>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</si>
  <si>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</si>
  <si>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</si>
  <si>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</si>
  <si>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2</t>
  </si>
  <si>
    <t>субсидия на финансовое обеспечение выполнения государственного задания</t>
  </si>
  <si>
    <t>Показатели по поступлениям и выплатам учреждения</t>
  </si>
  <si>
    <t>Таблица 2.1</t>
  </si>
  <si>
    <t>Сумма (руб., с точностью до двух знаков после запятой - 0,00)</t>
  </si>
  <si>
    <t>Поступление</t>
  </si>
  <si>
    <t>Выбытие</t>
  </si>
  <si>
    <t>Сведения о средствах, поступающих</t>
  </si>
  <si>
    <t xml:space="preserve">во временное распоряжение учреждения </t>
  </si>
  <si>
    <t>на ____________________________ 20__ г.</t>
  </si>
  <si>
    <t>Таблица 3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</si>
  <si>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</si>
  <si>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</si>
  <si>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</si>
  <si>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</si>
  <si>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Справочная информация</t>
  </si>
  <si>
    <t>Показатели финансового состояния учреждения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</si>
  <si>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</si>
  <si>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</si>
  <si>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0001</t>
  </si>
  <si>
    <t>1001</t>
  </si>
  <si>
    <t>2001</t>
  </si>
  <si>
    <t>010</t>
  </si>
  <si>
    <t>020</t>
  </si>
  <si>
    <t>030</t>
  </si>
  <si>
    <t>040</t>
  </si>
  <si>
    <t>Показатели выплат по расходам на закупку товаров, работ, услуг учреждения</t>
  </si>
  <si>
    <t>субсидий, предоставляе-мых в соответствии с абзацем вторым пункта 1 статьи 78.1 БК РФ</t>
  </si>
  <si>
    <t xml:space="preserve"> - компенсация выплаты стоимости молока за вредные условия труда</t>
  </si>
  <si>
    <t xml:space="preserve"> - ежемесячные компенсационные выплаты сотрудникам (работникам), находящимся в отпуске по уходу за ребенком до достижения им возраста 3 лет</t>
  </si>
  <si>
    <t>прочие выплаты работникам, в т.ч.</t>
  </si>
  <si>
    <t xml:space="preserve"> - заработная плата</t>
  </si>
  <si>
    <t xml:space="preserve"> - начисления на ФОТ</t>
  </si>
  <si>
    <t xml:space="preserve"> - суточные при служебных командировках</t>
  </si>
  <si>
    <t xml:space="preserve"> - транспортные расходы при служебных командировках</t>
  </si>
  <si>
    <t xml:space="preserve"> - найм жилья при служебных командировках</t>
  </si>
  <si>
    <t xml:space="preserve"> - земельный налог</t>
  </si>
  <si>
    <t xml:space="preserve"> - налог на имущество</t>
  </si>
  <si>
    <t xml:space="preserve"> - транспортный налог</t>
  </si>
  <si>
    <t xml:space="preserve"> - плата за загрязнение окружающей среды</t>
  </si>
  <si>
    <t xml:space="preserve"> услуги связи</t>
  </si>
  <si>
    <t>транспортные услуги</t>
  </si>
  <si>
    <t>коммунальные услуги, в т.ч.</t>
  </si>
  <si>
    <t xml:space="preserve"> - электроэнергия</t>
  </si>
  <si>
    <t xml:space="preserve"> - теплоэнергия</t>
  </si>
  <si>
    <t>арендная плата за пользование имуществом</t>
  </si>
  <si>
    <t xml:space="preserve"> пособия по социальной помощи населению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</si>
  <si>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</si>
  <si>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</si>
  <si>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</si>
  <si>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</si>
  <si>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</si>
  <si>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</si>
  <si>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</si>
  <si>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на 20</t>
  </si>
  <si>
    <t xml:space="preserve"> год</t>
  </si>
  <si>
    <t>КОДЫ</t>
  </si>
  <si>
    <t>Форма по КФД</t>
  </si>
  <si>
    <t>Дата</t>
  </si>
  <si>
    <t>по ОКПО</t>
  </si>
  <si>
    <t>ИНН/КПП</t>
  </si>
  <si>
    <t>Единица измерения: руб.</t>
  </si>
  <si>
    <t>по ОКЕИ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</si>
  <si>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</si>
  <si>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</si>
  <si>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</si>
  <si>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</si>
  <si>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государственного бюджетного</t>
  </si>
  <si>
    <t>учреждения (подразделения)</t>
  </si>
  <si>
    <t>по реестру УиНУБП</t>
  </si>
  <si>
    <t>Руководитель учреждения</t>
  </si>
  <si>
    <t>20</t>
  </si>
  <si>
    <t>Наименование государ-</t>
  </si>
  <si>
    <t xml:space="preserve">ственного бюджетного </t>
  </si>
  <si>
    <t>(автономного) учреждения</t>
  </si>
  <si>
    <t>№ п/п</t>
  </si>
  <si>
    <t>40919977</t>
  </si>
  <si>
    <t>Министерство культуры Хабаровского края</t>
  </si>
  <si>
    <t>680000, г. Хабаровск, ул. Карла Маркса, 64</t>
  </si>
  <si>
    <t>2721202977/272101001</t>
  </si>
  <si>
    <t>-</t>
  </si>
  <si>
    <t>Главный бухгалтер</t>
  </si>
  <si>
    <t>х</t>
  </si>
  <si>
    <t>иные выплаты населению</t>
  </si>
  <si>
    <t>Е.П.Цигеман</t>
  </si>
  <si>
    <t>Ведущий экономист</t>
  </si>
  <si>
    <t>Е.В. Соколов</t>
  </si>
  <si>
    <t xml:space="preserve"> - иные платежи</t>
  </si>
  <si>
    <t xml:space="preserve"> - компенсация расходов на оплату стоимости путевки в детский оздоровительный лагерь</t>
  </si>
  <si>
    <t xml:space="preserve"> - водоснабжение и водоотведение</t>
  </si>
  <si>
    <t>краевое государственное автономное учреждение культуры "Хабаровский краевой музыкальный театр"</t>
  </si>
  <si>
    <t>1352</t>
  </si>
  <si>
    <t xml:space="preserve"> -транспортные услуги</t>
  </si>
  <si>
    <t xml:space="preserve"> -поставка тепловой энергии</t>
  </si>
  <si>
    <t xml:space="preserve"> -услуги по охране зданий</t>
  </si>
  <si>
    <t xml:space="preserve"> -текущий ремонт зданий помещений</t>
  </si>
  <si>
    <t xml:space="preserve"> -поставка товара (приобретение основных средств)</t>
  </si>
  <si>
    <t xml:space="preserve"> -поставка товара (приобретение материальных запасов)</t>
  </si>
  <si>
    <t xml:space="preserve"> -оплата услуг холодного водоснабжения и водоотведения</t>
  </si>
  <si>
    <t xml:space="preserve"> -оплата поставки электрической энергии (мощности)</t>
  </si>
  <si>
    <t xml:space="preserve"> -оплата услуг связи</t>
  </si>
  <si>
    <t xml:space="preserve"> -аренда 7 м. кв машинного отделения лифта, ул. Карла Маркса 64 </t>
  </si>
  <si>
    <t>Х</t>
  </si>
  <si>
    <t xml:space="preserve"> - аренда 17 м.кв. технического этажа, ул. Карла Маркса 64 </t>
  </si>
  <si>
    <t>Услуга по показу спектаклей (театральных постановок) музыкальная комедия, стационар, большая форма</t>
  </si>
  <si>
    <t>Услуга по показу спектаклей (театральных постановок) музыкальная комедия, стационар, малая форма</t>
  </si>
  <si>
    <t>Услуга по показу спектаклей (театральных постановок) музыкальная комедия, на выезде, малая форма</t>
  </si>
  <si>
    <t>Услуга по показу спектаклей (театральных постановок) музыкальная комедия, на выезде, большая форма</t>
  </si>
  <si>
    <t>Услуга по показу спектаклей (театральных постановок) опера, стационар, большая форма</t>
  </si>
  <si>
    <t>Услуга по показу спектаклей (театральных постановок) сборный концерт, стационар</t>
  </si>
  <si>
    <t>Услуга по показу спектаклей (театральных постановок) музыкальная комедия, стационар, с учетом всех форм</t>
  </si>
  <si>
    <t>Услуга по показу спектаклей (театральных постановок) балет, стационар, малая форма</t>
  </si>
  <si>
    <t>Работа по содержанию (эксплуатации) имущества, находящегося в государственной (муниципальной) собственности</t>
  </si>
  <si>
    <t>Услуги по предоставлению гостиничных номеров для проживания, сопутствующие услуги</t>
  </si>
  <si>
    <t>Услуги общественного питания</t>
  </si>
  <si>
    <t>доходы от оказания услуг, работ:</t>
  </si>
  <si>
    <t>в том числе на: Выплаты персоналу всего:</t>
  </si>
  <si>
    <t>оплата труда и начисления на выплаты по оплате труда, из них:</t>
  </si>
  <si>
    <t xml:space="preserve"> - компенсация расходов на оплату соимости проезда к месту использования отпуска и обратно лицам, работающим в районах Крайнего Севера</t>
  </si>
  <si>
    <t>выплаты командировочных расходов, из них:</t>
  </si>
  <si>
    <t>Социальные и иные выплаты населению, всего</t>
  </si>
  <si>
    <t>стипендии учащимся</t>
  </si>
  <si>
    <t>компенсации, премии, гранты</t>
  </si>
  <si>
    <t xml:space="preserve"> - уплата госпошлин</t>
  </si>
  <si>
    <t xml:space="preserve"> - уплата пени, штрафов</t>
  </si>
  <si>
    <t>-…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</si>
  <si>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</si>
  <si>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</si>
  <si>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- за пользование недвижимым имуществом</t>
  </si>
  <si>
    <t>-за пользование движимым имуществом</t>
  </si>
  <si>
    <t>работы, услуги по содержанию имущества</t>
  </si>
  <si>
    <t>- работы, услуги по содержанию недвижимого имущества</t>
  </si>
  <si>
    <t>услуги по охране имущества</t>
  </si>
  <si>
    <t>текущий ремонт недвижимого имущества</t>
  </si>
  <si>
    <t>текущий ремонт движимого имущества</t>
  </si>
  <si>
    <t>капитальный ремонт  недвижимого имущества</t>
  </si>
  <si>
    <t>капитальный ремонт  движимого имущества</t>
  </si>
  <si>
    <t>проведение противопожарных мероприятий</t>
  </si>
  <si>
    <t>…</t>
  </si>
  <si>
    <t>увеличение остатков средств</t>
  </si>
  <si>
    <t>- увеличение стоимости ценных бумаг, кроме акций и иных форм участия в капитале</t>
  </si>
  <si>
    <t>- увеличение стоимости акций и иных форм</t>
  </si>
  <si>
    <t>Прочие поступления</t>
  </si>
  <si>
    <t>увеличение стоимости материальных запасов</t>
  </si>
  <si>
    <t>увеличение стоимости основных средств</t>
  </si>
  <si>
    <t xml:space="preserve"> - за счет приобретения кормов для животных</t>
  </si>
  <si>
    <t xml:space="preserve"> - за счет приобретения горюче-смазочных материалов для автотранспортных средств</t>
  </si>
  <si>
    <t xml:space="preserve"> - за счет приобретения горюче-смазочных материалов для тепловых станций (установок)</t>
  </si>
  <si>
    <t>- за счет приобретения прочих материальных запасов</t>
  </si>
  <si>
    <t xml:space="preserve"> -арендная плата за пользование  имуществом</t>
  </si>
  <si>
    <t>прочие работы, услуги</t>
  </si>
  <si>
    <r>
      <t>на 20</t>
    </r>
    <r>
      <rPr>
        <u val="single"/>
        <sz val="12"/>
        <rFont val="Times New Roman"/>
        <family val="1"/>
      </rPr>
      <t xml:space="preserve">17 </t>
    </r>
    <r>
      <rPr>
        <sz val="12"/>
        <rFont val="Times New Roman"/>
        <family val="1"/>
      </rPr>
      <t>г. очередной финансовый год</t>
    </r>
  </si>
  <si>
    <r>
      <t>на 20</t>
    </r>
    <r>
      <rPr>
        <u val="single"/>
        <sz val="12"/>
        <rFont val="Times New Roman"/>
        <family val="1"/>
      </rPr>
      <t xml:space="preserve">18 </t>
    </r>
    <r>
      <rPr>
        <sz val="12"/>
        <rFont val="Times New Roman"/>
        <family val="1"/>
      </rPr>
      <t>г. 1-ый год планового периода</t>
    </r>
  </si>
  <si>
    <r>
      <t>на 20</t>
    </r>
    <r>
      <rPr>
        <u val="single"/>
        <sz val="12"/>
        <rFont val="Times New Roman"/>
        <family val="1"/>
      </rPr>
      <t>19</t>
    </r>
    <r>
      <rPr>
        <sz val="12"/>
        <rFont val="Times New Roman"/>
        <family val="1"/>
      </rPr>
      <t>г. 2-ой год планового периода</t>
    </r>
  </si>
  <si>
    <t>из них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</si>
  <si>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</si>
  <si>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</si>
  <si>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</si>
  <si>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</si>
  <si>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</si>
  <si>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</si>
  <si>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</si>
  <si>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</si>
  <si>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</si>
  <si>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</si>
  <si>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</si>
  <si>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011</t>
  </si>
  <si>
    <t>012</t>
  </si>
  <si>
    <t>013</t>
  </si>
  <si>
    <t>021</t>
  </si>
  <si>
    <t>022</t>
  </si>
  <si>
    <t>023</t>
  </si>
  <si>
    <t>Приложение 1</t>
  </si>
  <si>
    <t xml:space="preserve">к Порядку составления и </t>
  </si>
  <si>
    <t>утверждения Плана финансово-</t>
  </si>
  <si>
    <t>хозяйственной деятельности</t>
  </si>
  <si>
    <t>учреждений</t>
  </si>
  <si>
    <t>17</t>
  </si>
  <si>
    <t>прочие расходы</t>
  </si>
  <si>
    <t>на 01 января 2017 г.</t>
  </si>
  <si>
    <t>- техническое обслуживание оборудования лифт</t>
  </si>
  <si>
    <t xml:space="preserve">- техническое обслуживание комплекса тех. средств охраны </t>
  </si>
  <si>
    <t>- техническое обслуживание комплекса учета тепла</t>
  </si>
  <si>
    <t>-вывоз захоронение ТБО</t>
  </si>
  <si>
    <t>- техническое обслуживание и ремонт компьютерной техники</t>
  </si>
  <si>
    <t>- техническое обслуживание и ремонт авторанспорта</t>
  </si>
  <si>
    <t>- техническое обслуживание и ремонт систем (контроля доступа, ОПС, видеонаблюдения, оповещения, пожаротушения)</t>
  </si>
  <si>
    <t>- техническое обслуживание и ремонт пожарных кранов</t>
  </si>
  <si>
    <t>- техническое обслуживание и ремонт огнетушителей</t>
  </si>
  <si>
    <t>- вывоз снега</t>
  </si>
  <si>
    <t>- оплата услуг вневедомственной охраны</t>
  </si>
  <si>
    <t>- оплата договоров с охранными, пожарными организациями (установка, наладка, эксплуатация)</t>
  </si>
  <si>
    <t>- услуги по страхованию имущества, гражданской ответственности</t>
  </si>
  <si>
    <t>- проведение предрейсовых осмотров водителей</t>
  </si>
  <si>
    <t>- изготовление бланков, печатей</t>
  </si>
  <si>
    <t>- реклама</t>
  </si>
  <si>
    <t>- обучение</t>
  </si>
  <si>
    <t>- оплата в Российское авторское общество</t>
  </si>
  <si>
    <t>- оплата по договорам авторского заказа</t>
  </si>
  <si>
    <t>- оплата по агентским договора</t>
  </si>
  <si>
    <t>- огнезащитная обработка декораций</t>
  </si>
  <si>
    <t>- услуги по сопровождению сайта</t>
  </si>
  <si>
    <t>- обслуживание локальной сети</t>
  </si>
  <si>
    <t>- обслуживание бухгалтерских программ</t>
  </si>
  <si>
    <t>- приобретение цветов для поздравления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</si>
  <si>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</si>
  <si>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</si>
  <si>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</si>
  <si>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</si>
  <si>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</si>
  <si>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</si>
  <si>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</si>
  <si>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</si>
  <si>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</si>
  <si>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</si>
  <si>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</si>
  <si>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</si>
  <si>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</si>
  <si>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</si>
  <si>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</si>
  <si>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</si>
  <si>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</si>
  <si>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</si>
  <si>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</si>
  <si>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</si>
  <si>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</si>
  <si>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</si>
  <si>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</si>
  <si>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</si>
  <si>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Исполнитель: Зуева Лина Александровна 21-08-11</t>
  </si>
  <si>
    <t>- за счет приобретения прочих основных средств</t>
  </si>
  <si>
    <t xml:space="preserve"> - за счет выполнение работ по пошиву портьер</t>
  </si>
  <si>
    <t>В.В.Кузнецов</t>
  </si>
  <si>
    <t>иные расходы, не связанные с выполнение государственного задания (приказ Правительства Хабаровского края 254-рп от 25.04.2017г.,приказ министерства культуры Хабаровского края 92/01-15 от 27.04.2017 г.)</t>
  </si>
  <si>
    <t>Услуга по показу спектаклей (театральных постановок) балет, малая форма, на выезде</t>
  </si>
  <si>
    <t>Работа по созданию спектаклей, музыкальная комедия, большая форма</t>
  </si>
  <si>
    <t>Работа по созданию спектаклей, музыкальная комедия, малая форма (камерный спекталь)</t>
  </si>
  <si>
    <t>-монтаж противопожарной системы</t>
  </si>
  <si>
    <t>- работы, услуги по содержанию движимого имущества</t>
  </si>
  <si>
    <t>03</t>
  </si>
  <si>
    <t>ноября</t>
  </si>
  <si>
    <t>03.11.2017</t>
  </si>
  <si>
    <t>на 03 ноября 2017 г.</t>
  </si>
  <si>
    <r>
      <t xml:space="preserve">на </t>
    </r>
    <r>
      <rPr>
        <u val="single"/>
        <sz val="14"/>
        <rFont val="Times New Roman"/>
        <family val="1"/>
      </rPr>
      <t xml:space="preserve">       03 ноября      </t>
    </r>
    <r>
      <rPr>
        <sz val="14"/>
        <rFont val="Times New Roman"/>
        <family val="1"/>
      </rPr>
      <t>2017 г.</t>
    </r>
  </si>
  <si>
    <t>Директор КГАУК "Хабаровский краевой музыкальный театр"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</si>
</sst>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[Red]#,##0.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u val="single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i/>
      <sz val="9"/>
      <name val="Calibri"/>
      <family val="2"/>
    </font>
    <font>
      <sz val="9"/>
      <color indexed="10"/>
      <name val="Times New Roman"/>
      <family val="1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color indexed="10"/>
      <name val="Times New Roman"/>
      <family val="1"/>
    </font>
    <font>
      <sz val="8"/>
      <color indexed="10"/>
      <name val="Calibri"/>
      <family val="2"/>
    </font>
    <font>
      <b/>
      <sz val="8"/>
      <color indexed="10"/>
      <name val="Calibri"/>
      <family val="2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sz val="8"/>
      <color rgb="FFFF0000"/>
      <name val="Times New Roman"/>
      <family val="1"/>
    </font>
    <font>
      <sz val="8"/>
      <color rgb="FFFF0000"/>
      <name val="Calibri"/>
      <family val="2"/>
    </font>
    <font>
      <b/>
      <sz val="8"/>
      <color rgb="FFFF0000"/>
      <name val="Calibri"/>
      <family val="2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vertical="top" wrapText="1"/>
    </xf>
    <xf numFmtId="0" fontId="62" fillId="0" borderId="10" xfId="0" applyFont="1" applyBorder="1" applyAlignment="1">
      <alignment horizontal="left" vertical="top" wrapText="1" indent="2"/>
    </xf>
    <xf numFmtId="0" fontId="62" fillId="0" borderId="10" xfId="0" applyFont="1" applyBorder="1" applyAlignment="1">
      <alignment horizontal="left" vertical="top" wrapText="1" indent="4"/>
    </xf>
    <xf numFmtId="0" fontId="62" fillId="0" borderId="10" xfId="0" applyFont="1" applyBorder="1" applyAlignment="1">
      <alignment horizontal="left" vertical="top" wrapText="1" indent="3"/>
    </xf>
    <xf numFmtId="0" fontId="62" fillId="0" borderId="10" xfId="0" applyFont="1" applyBorder="1" applyAlignment="1">
      <alignment horizontal="left" vertical="top" wrapText="1" indent="6"/>
    </xf>
    <xf numFmtId="0" fontId="62" fillId="0" borderId="0" xfId="0" applyFont="1" applyAlignment="1">
      <alignment horizontal="right"/>
    </xf>
    <xf numFmtId="49" fontId="62" fillId="0" borderId="10" xfId="0" applyNumberFormat="1" applyFont="1" applyBorder="1" applyAlignment="1">
      <alignment horizontal="center" vertical="top" wrapText="1"/>
    </xf>
    <xf numFmtId="49" fontId="62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wrapText="1"/>
    </xf>
    <xf numFmtId="49" fontId="5" fillId="0" borderId="0" xfId="0" applyNumberFormat="1" applyFont="1" applyFill="1" applyAlignment="1">
      <alignment horizontal="center" vertical="center"/>
    </xf>
    <xf numFmtId="0" fontId="62" fillId="0" borderId="10" xfId="0" applyFont="1" applyBorder="1" applyAlignment="1">
      <alignment vertical="top" wrapText="1"/>
    </xf>
    <xf numFmtId="0" fontId="62" fillId="0" borderId="10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2" fillId="0" borderId="10" xfId="0" applyFont="1" applyBorder="1" applyAlignment="1">
      <alignment horizontal="justify" vertical="center" wrapText="1"/>
    </xf>
    <xf numFmtId="0" fontId="62" fillId="0" borderId="10" xfId="0" applyFont="1" applyBorder="1" applyAlignment="1">
      <alignment horizontal="center" vertical="center" wrapText="1"/>
    </xf>
    <xf numFmtId="2" fontId="62" fillId="0" borderId="10" xfId="0" applyNumberFormat="1" applyFont="1" applyBorder="1" applyAlignment="1">
      <alignment horizontal="center" vertical="distributed" wrapText="1"/>
    </xf>
    <xf numFmtId="2" fontId="62" fillId="0" borderId="0" xfId="0" applyNumberFormat="1" applyFont="1" applyAlignment="1">
      <alignment horizontal="center" vertical="distributed"/>
    </xf>
    <xf numFmtId="2" fontId="0" fillId="0" borderId="0" xfId="0" applyNumberFormat="1" applyAlignment="1">
      <alignment horizontal="center" vertical="distributed"/>
    </xf>
    <xf numFmtId="49" fontId="62" fillId="0" borderId="10" xfId="0" applyNumberFormat="1" applyFont="1" applyBorder="1" applyAlignment="1">
      <alignment horizontal="center" vertical="distributed" wrapText="1"/>
    </xf>
    <xf numFmtId="4" fontId="62" fillId="0" borderId="10" xfId="0" applyNumberFormat="1" applyFont="1" applyBorder="1" applyAlignment="1">
      <alignment horizontal="center" vertical="distributed" wrapText="1"/>
    </xf>
    <xf numFmtId="0" fontId="3" fillId="0" borderId="0" xfId="0" applyFont="1" applyAlignment="1">
      <alignment horizontal="left"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9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49" fontId="3" fillId="0" borderId="0" xfId="0" applyNumberFormat="1" applyFont="1" applyBorder="1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" fontId="9" fillId="0" borderId="10" xfId="0" applyNumberFormat="1" applyFont="1" applyFill="1" applyBorder="1" applyAlignment="1">
      <alignment horizontal="center" vertical="center" wrapText="1"/>
    </xf>
    <xf numFmtId="4" fontId="62" fillId="0" borderId="1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172" fontId="5" fillId="0" borderId="10" xfId="0" applyNumberFormat="1" applyFont="1" applyBorder="1" applyAlignment="1">
      <alignment wrapText="1"/>
    </xf>
    <xf numFmtId="4" fontId="33" fillId="0" borderId="0" xfId="0" applyNumberFormat="1" applyFont="1" applyAlignment="1">
      <alignment/>
    </xf>
    <xf numFmtId="172" fontId="3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0" fontId="5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4" fontId="31" fillId="0" borderId="0" xfId="0" applyNumberFormat="1" applyFont="1" applyBorder="1" applyAlignment="1">
      <alignment/>
    </xf>
    <xf numFmtId="4" fontId="35" fillId="0" borderId="0" xfId="0" applyNumberFormat="1" applyFont="1" applyBorder="1" applyAlignment="1">
      <alignment/>
    </xf>
    <xf numFmtId="49" fontId="9" fillId="0" borderId="10" xfId="0" applyNumberFormat="1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justify" vertical="center" wrapText="1"/>
    </xf>
    <xf numFmtId="4" fontId="64" fillId="0" borderId="0" xfId="0" applyNumberFormat="1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0" fontId="63" fillId="0" borderId="10" xfId="0" applyFont="1" applyBorder="1" applyAlignment="1">
      <alignment horizontal="center" vertical="center" wrapText="1"/>
    </xf>
    <xf numFmtId="4" fontId="63" fillId="0" borderId="10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center" vertical="center" wrapText="1"/>
    </xf>
    <xf numFmtId="4" fontId="66" fillId="0" borderId="10" xfId="0" applyNumberFormat="1" applyFont="1" applyBorder="1" applyAlignment="1">
      <alignment horizontal="center" vertical="center" wrapText="1"/>
    </xf>
    <xf numFmtId="0" fontId="67" fillId="0" borderId="0" xfId="0" applyFont="1" applyBorder="1" applyAlignment="1">
      <alignment/>
    </xf>
    <xf numFmtId="0" fontId="67" fillId="0" borderId="0" xfId="0" applyFont="1" applyAlignment="1">
      <alignment/>
    </xf>
    <xf numFmtId="0" fontId="66" fillId="0" borderId="10" xfId="0" applyFont="1" applyBorder="1" applyAlignment="1">
      <alignment horizontal="justify" vertical="center" wrapText="1"/>
    </xf>
    <xf numFmtId="0" fontId="63" fillId="0" borderId="10" xfId="0" applyFont="1" applyBorder="1" applyAlignment="1">
      <alignment horizontal="left" vertical="center" wrapText="1"/>
    </xf>
    <xf numFmtId="4" fontId="68" fillId="0" borderId="0" xfId="0" applyNumberFormat="1" applyFont="1" applyBorder="1" applyAlignment="1">
      <alignment/>
    </xf>
    <xf numFmtId="0" fontId="69" fillId="0" borderId="10" xfId="0" applyFont="1" applyBorder="1" applyAlignment="1">
      <alignment horizontal="left" vertical="center" wrapText="1"/>
    </xf>
    <xf numFmtId="49" fontId="69" fillId="0" borderId="10" xfId="0" applyNumberFormat="1" applyFont="1" applyBorder="1" applyAlignment="1">
      <alignment horizontal="left" wrapText="1"/>
    </xf>
    <xf numFmtId="0" fontId="69" fillId="0" borderId="10" xfId="0" applyFont="1" applyBorder="1" applyAlignment="1">
      <alignment horizontal="center" wrapText="1"/>
    </xf>
    <xf numFmtId="172" fontId="69" fillId="0" borderId="10" xfId="0" applyNumberFormat="1" applyFont="1" applyBorder="1" applyAlignment="1">
      <alignment wrapText="1"/>
    </xf>
    <xf numFmtId="0" fontId="60" fillId="0" borderId="0" xfId="0" applyFont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distributed"/>
    </xf>
    <xf numFmtId="49" fontId="5" fillId="0" borderId="1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1" xfId="0" applyNumberFormat="1" applyFont="1" applyFill="1" applyBorder="1" applyAlignment="1">
      <alignment horizontal="left"/>
    </xf>
    <xf numFmtId="49" fontId="5" fillId="0" borderId="13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left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distributed"/>
    </xf>
    <xf numFmtId="0" fontId="5" fillId="0" borderId="0" xfId="0" applyFont="1" applyFill="1" applyAlignment="1">
      <alignment horizontal="center" wrapText="1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4" fontId="62" fillId="0" borderId="10" xfId="0" applyNumberFormat="1" applyFont="1" applyBorder="1" applyAlignment="1">
      <alignment horizontal="center" vertical="distributed" wrapText="1"/>
    </xf>
    <xf numFmtId="14" fontId="62" fillId="0" borderId="10" xfId="0" applyNumberFormat="1" applyFont="1" applyBorder="1" applyAlignment="1">
      <alignment vertical="top" wrapText="1"/>
    </xf>
    <xf numFmtId="0" fontId="62" fillId="0" borderId="10" xfId="0" applyFont="1" applyBorder="1" applyAlignment="1">
      <alignment vertical="top" wrapText="1"/>
    </xf>
    <xf numFmtId="0" fontId="70" fillId="0" borderId="0" xfId="0" applyFont="1" applyAlignment="1">
      <alignment horizontal="center"/>
    </xf>
    <xf numFmtId="0" fontId="71" fillId="0" borderId="0" xfId="0" applyFont="1" applyFill="1" applyAlignment="1">
      <alignment horizontal="center"/>
    </xf>
    <xf numFmtId="0" fontId="62" fillId="0" borderId="0" xfId="0" applyFont="1" applyAlignment="1">
      <alignment horizontal="center"/>
    </xf>
    <xf numFmtId="16" fontId="6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4" fontId="6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37"/>
  <sheetViews>
    <sheetView tabSelected="1" view="pageBreakPreview" zoomScaleSheetLayoutView="100" zoomScalePageLayoutView="0" workbookViewId="0" topLeftCell="A1">
      <selection activeCell="AC22" sqref="AC22:BV24"/>
    </sheetView>
  </sheetViews>
  <sheetFormatPr defaultColWidth="0.85546875" defaultRowHeight="15"/>
  <cols>
    <col min="1" max="1" width="1.1484375" style="11" customWidth="1"/>
    <col min="2" max="26" width="0.85546875" style="11" customWidth="1"/>
    <col min="27" max="27" width="2.00390625" style="11" customWidth="1"/>
    <col min="28" max="41" width="0.85546875" style="11" customWidth="1"/>
    <col min="42" max="43" width="0" style="11" hidden="1" customWidth="1"/>
    <col min="44" max="55" width="0.85546875" style="11" customWidth="1"/>
    <col min="56" max="56" width="1.421875" style="11" customWidth="1"/>
    <col min="57" max="88" width="0.85546875" style="11" customWidth="1"/>
    <col min="89" max="89" width="2.28125" style="11" customWidth="1"/>
    <col min="90" max="16384" width="0.85546875" style="11" customWidth="1"/>
  </cols>
  <sheetData>
    <row r="1" spans="1:99" ht="18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36" t="s">
        <v>239</v>
      </c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</row>
    <row r="2" spans="1:99" ht="13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37" t="s">
        <v>240</v>
      </c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</row>
    <row r="3" spans="1:99" ht="13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37" t="s">
        <v>241</v>
      </c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</row>
    <row r="4" spans="1:99" ht="13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37" t="s">
        <v>242</v>
      </c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</row>
    <row r="5" spans="1:99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37" t="s">
        <v>243</v>
      </c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</row>
    <row r="6" spans="1:99" ht="13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</row>
    <row r="7" spans="1:99" ht="15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37" t="s">
        <v>114</v>
      </c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</row>
    <row r="8" spans="1:99" ht="33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40" t="s">
        <v>311</v>
      </c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</row>
    <row r="9" spans="1:99" s="12" customFormat="1" ht="38.2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44" t="s">
        <v>115</v>
      </c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</row>
    <row r="10" spans="1:99" ht="23.2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5"/>
      <c r="BS10" s="15"/>
      <c r="BT10" s="135" t="s">
        <v>299</v>
      </c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</row>
    <row r="11" spans="1:99" s="12" customFormat="1" ht="15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38" t="s">
        <v>116</v>
      </c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5"/>
      <c r="BS11" s="15"/>
      <c r="BT11" s="139" t="s">
        <v>117</v>
      </c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</row>
    <row r="12" spans="1:99" ht="15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37" t="s">
        <v>118</v>
      </c>
      <c r="BF12" s="137"/>
      <c r="BG12" s="141" t="s">
        <v>306</v>
      </c>
      <c r="BH12" s="141"/>
      <c r="BI12" s="141"/>
      <c r="BJ12" s="141"/>
      <c r="BK12" s="15" t="s">
        <v>118</v>
      </c>
      <c r="BL12" s="15"/>
      <c r="BM12" s="15"/>
      <c r="BN12" s="141" t="s">
        <v>307</v>
      </c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>
        <v>20</v>
      </c>
      <c r="CG12" s="142"/>
      <c r="CH12" s="142"/>
      <c r="CI12" s="142"/>
      <c r="CJ12" s="143" t="s">
        <v>244</v>
      </c>
      <c r="CK12" s="143"/>
      <c r="CL12" s="15" t="s">
        <v>119</v>
      </c>
      <c r="CN12" s="15"/>
      <c r="CP12" s="15"/>
      <c r="CQ12" s="15"/>
      <c r="CR12" s="15"/>
      <c r="CS12" s="15"/>
      <c r="CT12" s="15"/>
      <c r="CU12" s="15"/>
    </row>
    <row r="13" spans="1:99" ht="15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7"/>
      <c r="CQ13" s="15"/>
      <c r="CR13" s="15"/>
      <c r="CS13" s="15"/>
      <c r="CT13" s="15"/>
      <c r="CU13" s="15"/>
    </row>
    <row r="14" spans="1:99" ht="18.75">
      <c r="A14" s="145" t="s">
        <v>120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</row>
    <row r="15" spans="1:99" s="43" customFormat="1" ht="18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41"/>
      <c r="AI15" s="14"/>
      <c r="AJ15" s="14"/>
      <c r="AK15" s="14"/>
      <c r="AL15" s="14"/>
      <c r="AM15" s="14"/>
      <c r="AN15" s="14"/>
      <c r="AO15" s="14"/>
      <c r="AP15" s="14"/>
      <c r="AQ15" s="42"/>
      <c r="AR15" s="42"/>
      <c r="AS15" s="42"/>
      <c r="AT15" s="14"/>
      <c r="AU15" s="14"/>
      <c r="AV15" s="42" t="s">
        <v>121</v>
      </c>
      <c r="AW15" s="149" t="s">
        <v>244</v>
      </c>
      <c r="AX15" s="149"/>
      <c r="AY15" s="149"/>
      <c r="AZ15" s="149"/>
      <c r="BA15" s="14" t="s">
        <v>122</v>
      </c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</row>
    <row r="16" spans="1:99" ht="15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</row>
    <row r="17" spans="1:99" ht="15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47" t="s">
        <v>123</v>
      </c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</row>
    <row r="18" spans="1:99" ht="15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6" t="s">
        <v>124</v>
      </c>
      <c r="CG18" s="15"/>
      <c r="CH18" s="150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2"/>
    </row>
    <row r="19" spans="1:99" ht="15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6" t="s">
        <v>118</v>
      </c>
      <c r="Z19" s="141" t="s">
        <v>306</v>
      </c>
      <c r="AA19" s="141"/>
      <c r="AB19" s="141"/>
      <c r="AC19" s="148" t="s">
        <v>118</v>
      </c>
      <c r="AD19" s="148"/>
      <c r="AE19" s="37" t="s">
        <v>307</v>
      </c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92">
        <v>20</v>
      </c>
      <c r="AU19" s="92"/>
      <c r="AV19" s="92"/>
      <c r="AW19" s="92"/>
      <c r="AX19" s="37"/>
      <c r="AY19" s="39" t="s">
        <v>138</v>
      </c>
      <c r="AZ19" s="39"/>
      <c r="BA19" s="39"/>
      <c r="BB19" s="146">
        <v>17</v>
      </c>
      <c r="BC19" s="146"/>
      <c r="BD19" s="146"/>
      <c r="BE19" s="15" t="s">
        <v>119</v>
      </c>
      <c r="BF19" s="15"/>
      <c r="BG19" s="38"/>
      <c r="BH19" s="39"/>
      <c r="BI19" s="39"/>
      <c r="BJ19" s="39"/>
      <c r="BK19" s="39"/>
      <c r="BL19" s="40"/>
      <c r="BM19" s="15"/>
      <c r="BN19" s="15"/>
      <c r="BO19" s="15"/>
      <c r="BP19" s="15"/>
      <c r="BQ19" s="15"/>
      <c r="BR19" s="18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6" t="s">
        <v>125</v>
      </c>
      <c r="CG19" s="15"/>
      <c r="CH19" s="150" t="s">
        <v>308</v>
      </c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2"/>
    </row>
    <row r="20" spans="1:99" ht="15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8"/>
      <c r="BS20" s="18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6"/>
      <c r="CG20" s="15"/>
      <c r="CH20" s="150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2"/>
    </row>
    <row r="21" spans="1:99" ht="30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8"/>
      <c r="BS21" s="18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6"/>
      <c r="CG21" s="15"/>
      <c r="CH21" s="150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2"/>
    </row>
    <row r="22" spans="1:99" ht="30" customHeight="1">
      <c r="A22" s="19" t="s">
        <v>139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3" t="s">
        <v>157</v>
      </c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"/>
      <c r="BX22" s="15"/>
      <c r="BY22" s="15"/>
      <c r="BZ22" s="15"/>
      <c r="CA22" s="15"/>
      <c r="CB22" s="15"/>
      <c r="CC22" s="15"/>
      <c r="CD22" s="15"/>
      <c r="CE22" s="15"/>
      <c r="CF22" s="16" t="s">
        <v>126</v>
      </c>
      <c r="CG22" s="15"/>
      <c r="CH22" s="150" t="s">
        <v>143</v>
      </c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2"/>
    </row>
    <row r="23" spans="1:99" ht="15.75">
      <c r="A23" s="20" t="s">
        <v>140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"/>
      <c r="BX23" s="15"/>
      <c r="BY23" s="15"/>
      <c r="BZ23" s="15"/>
      <c r="CA23" s="15"/>
      <c r="CB23" s="15"/>
      <c r="CC23" s="15"/>
      <c r="CD23" s="15"/>
      <c r="CE23" s="15"/>
      <c r="CF23" s="21"/>
      <c r="CG23" s="15"/>
      <c r="CH23" s="150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51"/>
      <c r="CT23" s="151"/>
      <c r="CU23" s="152"/>
    </row>
    <row r="24" spans="1:99" ht="15.75">
      <c r="A24" s="19" t="s">
        <v>141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"/>
      <c r="BX24" s="15"/>
      <c r="BY24" s="15"/>
      <c r="BZ24" s="15"/>
      <c r="CA24" s="15"/>
      <c r="CB24" s="15"/>
      <c r="CC24" s="15"/>
      <c r="CD24" s="15"/>
      <c r="CE24" s="15"/>
      <c r="CF24" s="21"/>
      <c r="CG24" s="15"/>
      <c r="CH24" s="150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2"/>
    </row>
    <row r="25" spans="1:99" ht="1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15"/>
      <c r="BN25" s="15"/>
      <c r="BO25" s="15"/>
      <c r="BP25" s="15"/>
      <c r="BQ25" s="15"/>
      <c r="BR25" s="18"/>
      <c r="BS25" s="18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6"/>
      <c r="CG25" s="15"/>
      <c r="CH25" s="155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7"/>
    </row>
    <row r="26" spans="1:99" s="13" customFormat="1" ht="15.75">
      <c r="A26" s="23" t="s">
        <v>127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163" t="s">
        <v>146</v>
      </c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4"/>
      <c r="CG26" s="23"/>
      <c r="CH26" s="158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60"/>
    </row>
    <row r="27" spans="1:99" s="13" customFormat="1" ht="30.7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23"/>
      <c r="BR27" s="23"/>
      <c r="BS27" s="23"/>
      <c r="BT27" s="23"/>
      <c r="BU27" s="161" t="s">
        <v>136</v>
      </c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2"/>
      <c r="CH27" s="158" t="s">
        <v>158</v>
      </c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60"/>
    </row>
    <row r="28" spans="1:99" s="13" customFormat="1" ht="15.75">
      <c r="A28" s="25" t="s">
        <v>128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6" t="s">
        <v>129</v>
      </c>
      <c r="CG28" s="23"/>
      <c r="CH28" s="164" t="s">
        <v>130</v>
      </c>
      <c r="CI28" s="165"/>
      <c r="CJ28" s="165"/>
      <c r="CK28" s="165"/>
      <c r="CL28" s="165"/>
      <c r="CM28" s="165"/>
      <c r="CN28" s="165"/>
      <c r="CO28" s="165"/>
      <c r="CP28" s="165"/>
      <c r="CQ28" s="165"/>
      <c r="CR28" s="165"/>
      <c r="CS28" s="165"/>
      <c r="CT28" s="165"/>
      <c r="CU28" s="166"/>
    </row>
    <row r="29" spans="1:99" s="13" customFormat="1" ht="15.75">
      <c r="A29" s="25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5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</row>
    <row r="30" spans="1:99" ht="15.75">
      <c r="A30" s="19" t="s">
        <v>131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15"/>
      <c r="AF30" s="29"/>
      <c r="AG30" s="29"/>
      <c r="AH30" s="29"/>
      <c r="AI30" s="29"/>
      <c r="AJ30" s="29"/>
      <c r="AK30" s="29"/>
      <c r="AL30" s="29"/>
      <c r="AM30" s="29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</row>
    <row r="31" spans="1:99" ht="15.75">
      <c r="A31" s="19" t="s">
        <v>132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15"/>
      <c r="AF31" s="29"/>
      <c r="AG31" s="29"/>
      <c r="AH31" s="29"/>
      <c r="AI31" s="29"/>
      <c r="AJ31" s="29"/>
      <c r="AK31" s="29"/>
      <c r="AL31" s="29"/>
      <c r="AM31" s="29"/>
      <c r="AN31" s="30"/>
      <c r="AO31" s="30"/>
      <c r="AP31" s="30"/>
      <c r="AQ31" s="30"/>
      <c r="AR31" s="30"/>
      <c r="AS31" s="30"/>
      <c r="AT31" s="30"/>
      <c r="AU31" s="30"/>
      <c r="AV31" s="30"/>
      <c r="AW31" s="167" t="s">
        <v>144</v>
      </c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</row>
    <row r="32" spans="1:99" ht="15.75">
      <c r="A32" s="19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31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32"/>
      <c r="CI32" s="32"/>
      <c r="CJ32" s="32"/>
      <c r="CK32" s="32"/>
      <c r="CL32" s="32"/>
      <c r="CM32" s="32"/>
      <c r="CN32" s="15"/>
      <c r="CO32" s="15"/>
      <c r="CP32" s="15"/>
      <c r="CQ32" s="15"/>
      <c r="CR32" s="15"/>
      <c r="CS32" s="15"/>
      <c r="CT32" s="15"/>
      <c r="CU32" s="15"/>
    </row>
    <row r="33" spans="1:99" ht="15.75">
      <c r="A33" s="19" t="s">
        <v>133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1:99" ht="15.75">
      <c r="A34" s="19" t="s">
        <v>134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</row>
    <row r="35" spans="1:99" ht="15.75">
      <c r="A35" s="19" t="s">
        <v>135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33"/>
      <c r="AO35" s="33"/>
      <c r="AP35" s="33"/>
      <c r="AQ35" s="33"/>
      <c r="AR35" s="33"/>
      <c r="AS35" s="33"/>
      <c r="AT35" s="33"/>
      <c r="AU35" s="33"/>
      <c r="AV35" s="154" t="s">
        <v>145</v>
      </c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4"/>
      <c r="CM35" s="154"/>
      <c r="CN35" s="154"/>
      <c r="CO35" s="154"/>
      <c r="CP35" s="154"/>
      <c r="CQ35" s="154"/>
      <c r="CR35" s="154"/>
      <c r="CS35" s="154"/>
      <c r="CT35" s="154"/>
      <c r="CU35" s="154"/>
    </row>
    <row r="36" spans="1:99" ht="15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</row>
    <row r="37" spans="1:99" ht="15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</row>
  </sheetData>
  <sheetProtection/>
  <mergeCells count="39">
    <mergeCell ref="AV35:CU35"/>
    <mergeCell ref="CH25:CU25"/>
    <mergeCell ref="CH23:CU23"/>
    <mergeCell ref="CH27:CU27"/>
    <mergeCell ref="BU27:CG27"/>
    <mergeCell ref="AF26:BP26"/>
    <mergeCell ref="CH26:CU26"/>
    <mergeCell ref="CH24:CU24"/>
    <mergeCell ref="CH28:CU28"/>
    <mergeCell ref="AW31:CU31"/>
    <mergeCell ref="CH22:CU22"/>
    <mergeCell ref="CH21:CU21"/>
    <mergeCell ref="CH18:CU18"/>
    <mergeCell ref="CH19:CU19"/>
    <mergeCell ref="CH20:CU20"/>
    <mergeCell ref="AC22:BV24"/>
    <mergeCell ref="A14:CU14"/>
    <mergeCell ref="Z19:AB19"/>
    <mergeCell ref="BB19:BD19"/>
    <mergeCell ref="CH17:CU17"/>
    <mergeCell ref="AC19:AD19"/>
    <mergeCell ref="AW15:AZ15"/>
    <mergeCell ref="BE12:BF12"/>
    <mergeCell ref="AZ11:BQ11"/>
    <mergeCell ref="BT11:CU11"/>
    <mergeCell ref="AZ7:CU7"/>
    <mergeCell ref="AZ8:CU8"/>
    <mergeCell ref="BG12:BJ12"/>
    <mergeCell ref="BN12:CE12"/>
    <mergeCell ref="CF12:CI12"/>
    <mergeCell ref="CJ12:CK12"/>
    <mergeCell ref="AZ9:CU9"/>
    <mergeCell ref="AZ10:BQ10"/>
    <mergeCell ref="BT10:CU10"/>
    <mergeCell ref="AZ1:CU1"/>
    <mergeCell ref="AZ2:CU2"/>
    <mergeCell ref="AZ3:CU3"/>
    <mergeCell ref="AZ4:CU4"/>
    <mergeCell ref="AZ5:CU5"/>
  </mergeCells>
  <printOptions/>
  <pageMargins left="1.3779527559055118" right="0.3937007874015748" top="0.7874015748031497" bottom="0.787401574803149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35" sqref="B35"/>
    </sheetView>
  </sheetViews>
  <sheetFormatPr defaultColWidth="9.140625" defaultRowHeight="15"/>
  <cols>
    <col min="1" max="1" width="6.421875" style="0" customWidth="1"/>
    <col min="2" max="2" width="56.28125" style="0" customWidth="1"/>
    <col min="3" max="3" width="18.421875" style="49" customWidth="1"/>
  </cols>
  <sheetData>
    <row r="1" spans="1:3" ht="15.75">
      <c r="A1" s="1"/>
      <c r="B1" s="1"/>
      <c r="C1" s="48" t="s">
        <v>20</v>
      </c>
    </row>
    <row r="2" spans="1:3" ht="15.75">
      <c r="A2" s="1"/>
      <c r="B2" s="1"/>
      <c r="C2" s="48"/>
    </row>
    <row r="3" spans="1:3" ht="18.75">
      <c r="A3" s="171" t="s">
        <v>83</v>
      </c>
      <c r="B3" s="171"/>
      <c r="C3" s="171"/>
    </row>
    <row r="4" spans="1:3" ht="18.75">
      <c r="A4" s="172" t="s">
        <v>246</v>
      </c>
      <c r="B4" s="172"/>
      <c r="C4" s="172"/>
    </row>
    <row r="5" spans="1:3" ht="15.75">
      <c r="A5" s="173" t="s">
        <v>19</v>
      </c>
      <c r="B5" s="173"/>
      <c r="C5" s="173"/>
    </row>
    <row r="6" spans="1:3" ht="15.75">
      <c r="A6" s="1"/>
      <c r="B6" s="1"/>
      <c r="C6" s="48"/>
    </row>
    <row r="7" spans="1:3" s="44" customFormat="1" ht="31.5">
      <c r="A7" s="36" t="s">
        <v>142</v>
      </c>
      <c r="B7" s="46" t="s">
        <v>0</v>
      </c>
      <c r="C7" s="47" t="s">
        <v>1</v>
      </c>
    </row>
    <row r="8" spans="1:3" ht="15.75">
      <c r="A8" s="2">
        <v>1</v>
      </c>
      <c r="B8" s="2">
        <v>2</v>
      </c>
      <c r="C8" s="50">
        <v>3</v>
      </c>
    </row>
    <row r="9" spans="1:3" ht="15.75">
      <c r="A9" s="3" t="s">
        <v>35</v>
      </c>
      <c r="B9" s="35" t="s">
        <v>2</v>
      </c>
      <c r="C9" s="51">
        <v>363799.27</v>
      </c>
    </row>
    <row r="10" spans="1:3" ht="15.75">
      <c r="A10" s="174" t="s">
        <v>21</v>
      </c>
      <c r="B10" s="4" t="s">
        <v>3</v>
      </c>
      <c r="C10" s="168">
        <v>414601.92</v>
      </c>
    </row>
    <row r="11" spans="1:3" ht="15.75">
      <c r="A11" s="170"/>
      <c r="B11" s="4" t="s">
        <v>4</v>
      </c>
      <c r="C11" s="168"/>
    </row>
    <row r="12" spans="1:3" ht="15.75">
      <c r="A12" s="170" t="s">
        <v>22</v>
      </c>
      <c r="B12" s="5" t="s">
        <v>5</v>
      </c>
      <c r="C12" s="168">
        <v>252788.05</v>
      </c>
    </row>
    <row r="13" spans="1:3" ht="15.75">
      <c r="A13" s="170"/>
      <c r="B13" s="5" t="s">
        <v>6</v>
      </c>
      <c r="C13" s="168"/>
    </row>
    <row r="14" spans="1:3" ht="20.25" customHeight="1">
      <c r="A14" s="3" t="s">
        <v>23</v>
      </c>
      <c r="B14" s="6" t="s">
        <v>7</v>
      </c>
      <c r="C14" s="51">
        <v>78334.14</v>
      </c>
    </row>
    <row r="15" spans="1:3" ht="15.75">
      <c r="A15" s="169" t="s">
        <v>24</v>
      </c>
      <c r="B15" s="5" t="s">
        <v>5</v>
      </c>
      <c r="C15" s="168">
        <v>44839.63</v>
      </c>
    </row>
    <row r="16" spans="1:3" ht="15.75">
      <c r="A16" s="170"/>
      <c r="B16" s="5" t="s">
        <v>6</v>
      </c>
      <c r="C16" s="168"/>
    </row>
    <row r="17" spans="1:3" ht="15.75">
      <c r="A17" s="3" t="s">
        <v>29</v>
      </c>
      <c r="B17" s="35" t="s">
        <v>8</v>
      </c>
      <c r="C17" s="51">
        <v>-344194.41</v>
      </c>
    </row>
    <row r="18" spans="1:3" ht="15.75">
      <c r="A18" s="170" t="s">
        <v>25</v>
      </c>
      <c r="B18" s="4" t="s">
        <v>3</v>
      </c>
      <c r="C18" s="168">
        <v>1584.84</v>
      </c>
    </row>
    <row r="19" spans="1:3" ht="15.75">
      <c r="A19" s="170"/>
      <c r="B19" s="4" t="s">
        <v>9</v>
      </c>
      <c r="C19" s="168"/>
    </row>
    <row r="20" spans="1:3" ht="15.75">
      <c r="A20" s="169" t="s">
        <v>26</v>
      </c>
      <c r="B20" s="7" t="s">
        <v>5</v>
      </c>
      <c r="C20" s="168">
        <v>1584.84</v>
      </c>
    </row>
    <row r="21" spans="1:3" ht="20.25" customHeight="1">
      <c r="A21" s="170"/>
      <c r="B21" s="7" t="s">
        <v>10</v>
      </c>
      <c r="C21" s="168"/>
    </row>
    <row r="22" spans="1:3" ht="15.75">
      <c r="A22" s="3"/>
      <c r="B22" s="35"/>
      <c r="C22" s="51"/>
    </row>
    <row r="23" spans="1:3" ht="33" customHeight="1">
      <c r="A23" s="3" t="s">
        <v>27</v>
      </c>
      <c r="B23" s="7" t="s">
        <v>11</v>
      </c>
      <c r="C23" s="51" t="s">
        <v>147</v>
      </c>
    </row>
    <row r="24" spans="1:3" ht="15.75">
      <c r="A24" s="3" t="s">
        <v>28</v>
      </c>
      <c r="B24" s="4" t="s">
        <v>12</v>
      </c>
      <c r="C24" s="51" t="s">
        <v>147</v>
      </c>
    </row>
    <row r="25" spans="1:3" ht="15.75" customHeight="1">
      <c r="A25" s="3" t="s">
        <v>30</v>
      </c>
      <c r="B25" s="4" t="s">
        <v>13</v>
      </c>
      <c r="C25" s="51">
        <v>5668.58</v>
      </c>
    </row>
    <row r="26" spans="1:3" ht="19.5" customHeight="1">
      <c r="A26" s="3" t="s">
        <v>31</v>
      </c>
      <c r="B26" s="4" t="s">
        <v>14</v>
      </c>
      <c r="C26" s="51">
        <v>831.87</v>
      </c>
    </row>
    <row r="27" spans="1:3" ht="15.75">
      <c r="A27" s="3" t="s">
        <v>36</v>
      </c>
      <c r="B27" s="35" t="s">
        <v>15</v>
      </c>
      <c r="C27" s="51">
        <v>21934.89</v>
      </c>
    </row>
    <row r="28" spans="1:3" ht="15.75">
      <c r="A28" s="170" t="s">
        <v>32</v>
      </c>
      <c r="B28" s="4" t="s">
        <v>3</v>
      </c>
      <c r="C28" s="168" t="s">
        <v>147</v>
      </c>
    </row>
    <row r="29" spans="1:3" ht="15.75">
      <c r="A29" s="170"/>
      <c r="B29" s="4" t="s">
        <v>16</v>
      </c>
      <c r="C29" s="168"/>
    </row>
    <row r="30" spans="1:3" ht="15.75">
      <c r="A30" s="3" t="s">
        <v>33</v>
      </c>
      <c r="B30" s="4" t="s">
        <v>17</v>
      </c>
      <c r="C30" s="51">
        <v>21934.89</v>
      </c>
    </row>
    <row r="31" spans="1:3" ht="15.75">
      <c r="A31" s="169" t="s">
        <v>34</v>
      </c>
      <c r="B31" s="5" t="s">
        <v>5</v>
      </c>
      <c r="C31" s="168">
        <v>2859.69</v>
      </c>
    </row>
    <row r="32" spans="1:3" ht="19.5" customHeight="1">
      <c r="A32" s="170"/>
      <c r="B32" s="5" t="s">
        <v>18</v>
      </c>
      <c r="C32" s="168"/>
    </row>
  </sheetData>
  <sheetProtection/>
  <mergeCells count="17">
    <mergeCell ref="A3:C3"/>
    <mergeCell ref="A4:C4"/>
    <mergeCell ref="A5:C5"/>
    <mergeCell ref="A18:A19"/>
    <mergeCell ref="C18:C19"/>
    <mergeCell ref="A10:A11"/>
    <mergeCell ref="C10:C11"/>
    <mergeCell ref="A12:A13"/>
    <mergeCell ref="C12:C13"/>
    <mergeCell ref="A15:A16"/>
    <mergeCell ref="C15:C16"/>
    <mergeCell ref="A31:A32"/>
    <mergeCell ref="C31:C32"/>
    <mergeCell ref="A20:A21"/>
    <mergeCell ref="C20:C21"/>
    <mergeCell ref="A28:A29"/>
    <mergeCell ref="C28:C29"/>
  </mergeCells>
  <printOptions/>
  <pageMargins left="1.3779527559055118" right="0.3937007874015748" top="0.7874015748031497" bottom="0.7874015748031497" header="0" footer="0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149"/>
  <sheetViews>
    <sheetView zoomScale="130" zoomScaleNormal="130" zoomScalePageLayoutView="0" workbookViewId="0" topLeftCell="A137">
      <selection activeCell="C51" sqref="C51"/>
    </sheetView>
  </sheetViews>
  <sheetFormatPr defaultColWidth="9.140625" defaultRowHeight="15"/>
  <cols>
    <col min="1" max="1" width="24.57421875" style="71" customWidth="1"/>
    <col min="2" max="2" width="8.00390625" style="54" customWidth="1"/>
    <col min="3" max="3" width="9.57421875" style="72" customWidth="1"/>
    <col min="4" max="4" width="15.140625" style="72" customWidth="1"/>
    <col min="5" max="5" width="15.57421875" style="72" customWidth="1"/>
    <col min="6" max="6" width="16.421875" style="72" customWidth="1"/>
    <col min="7" max="7" width="15.28125" style="72" customWidth="1"/>
    <col min="8" max="8" width="15.00390625" style="72" customWidth="1"/>
    <col min="9" max="9" width="14.8515625" style="72" customWidth="1"/>
    <col min="10" max="110" width="9.140625" style="53" customWidth="1"/>
    <col min="111" max="16384" width="9.140625" style="54" customWidth="1"/>
  </cols>
  <sheetData>
    <row r="1" spans="1:9" ht="12">
      <c r="A1" s="52"/>
      <c r="B1" s="12"/>
      <c r="C1" s="93"/>
      <c r="D1" s="93"/>
      <c r="E1" s="93"/>
      <c r="F1" s="93"/>
      <c r="G1" s="93"/>
      <c r="H1" s="93"/>
      <c r="I1" s="93" t="s">
        <v>67</v>
      </c>
    </row>
    <row r="2" spans="1:9" ht="12">
      <c r="A2" s="52"/>
      <c r="B2" s="12"/>
      <c r="C2" s="93"/>
      <c r="D2" s="93"/>
      <c r="E2" s="93"/>
      <c r="F2" s="93"/>
      <c r="G2" s="93"/>
      <c r="H2" s="93"/>
      <c r="I2" s="93"/>
    </row>
    <row r="3" spans="1:9" ht="12">
      <c r="A3" s="187" t="s">
        <v>69</v>
      </c>
      <c r="B3" s="187"/>
      <c r="C3" s="187"/>
      <c r="D3" s="187"/>
      <c r="E3" s="187"/>
      <c r="F3" s="187"/>
      <c r="G3" s="187"/>
      <c r="H3" s="187"/>
      <c r="I3" s="187"/>
    </row>
    <row r="4" spans="1:9" ht="12">
      <c r="A4" s="176"/>
      <c r="B4" s="176"/>
      <c r="C4" s="176"/>
      <c r="D4" s="176" t="s">
        <v>309</v>
      </c>
      <c r="E4" s="176"/>
      <c r="F4" s="176"/>
      <c r="G4" s="176"/>
      <c r="H4" s="176"/>
      <c r="I4" s="176"/>
    </row>
    <row r="5" spans="1:9" ht="12">
      <c r="A5" s="52"/>
      <c r="B5" s="12"/>
      <c r="C5" s="93"/>
      <c r="D5" s="93"/>
      <c r="E5" s="93"/>
      <c r="F5" s="93"/>
      <c r="G5" s="93"/>
      <c r="H5" s="93"/>
      <c r="I5" s="93"/>
    </row>
    <row r="6" spans="1:110" s="56" customFormat="1" ht="25.5" customHeight="1">
      <c r="A6" s="175" t="s">
        <v>0</v>
      </c>
      <c r="B6" s="175" t="s">
        <v>37</v>
      </c>
      <c r="C6" s="175" t="s">
        <v>60</v>
      </c>
      <c r="D6" s="175" t="s">
        <v>38</v>
      </c>
      <c r="E6" s="175"/>
      <c r="F6" s="175"/>
      <c r="G6" s="175"/>
      <c r="H6" s="175"/>
      <c r="I6" s="17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</row>
    <row r="7" spans="1:110" s="56" customFormat="1" ht="12">
      <c r="A7" s="175"/>
      <c r="B7" s="175"/>
      <c r="C7" s="175"/>
      <c r="D7" s="175" t="s">
        <v>39</v>
      </c>
      <c r="E7" s="175" t="s">
        <v>5</v>
      </c>
      <c r="F7" s="175"/>
      <c r="G7" s="175"/>
      <c r="H7" s="175"/>
      <c r="I7" s="17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</row>
    <row r="8" spans="1:110" s="56" customFormat="1" ht="79.5" customHeight="1">
      <c r="A8" s="175"/>
      <c r="B8" s="175"/>
      <c r="C8" s="175"/>
      <c r="D8" s="175"/>
      <c r="E8" s="175" t="s">
        <v>68</v>
      </c>
      <c r="F8" s="177" t="s">
        <v>94</v>
      </c>
      <c r="G8" s="175" t="s">
        <v>40</v>
      </c>
      <c r="H8" s="175" t="s">
        <v>41</v>
      </c>
      <c r="I8" s="17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</row>
    <row r="9" spans="1:110" s="56" customFormat="1" ht="33" customHeight="1">
      <c r="A9" s="175"/>
      <c r="B9" s="175"/>
      <c r="C9" s="175"/>
      <c r="D9" s="175"/>
      <c r="E9" s="175"/>
      <c r="F9" s="178"/>
      <c r="G9" s="175"/>
      <c r="H9" s="97" t="s">
        <v>39</v>
      </c>
      <c r="I9" s="97" t="s">
        <v>42</v>
      </c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</row>
    <row r="10" spans="1:110" s="56" customFormat="1" ht="12">
      <c r="A10" s="97">
        <v>1</v>
      </c>
      <c r="B10" s="97">
        <v>2</v>
      </c>
      <c r="C10" s="97">
        <v>3</v>
      </c>
      <c r="D10" s="97">
        <v>4</v>
      </c>
      <c r="E10" s="97">
        <v>5</v>
      </c>
      <c r="F10" s="97">
        <v>6</v>
      </c>
      <c r="G10" s="97">
        <v>7</v>
      </c>
      <c r="H10" s="97">
        <v>8</v>
      </c>
      <c r="I10" s="97">
        <v>9</v>
      </c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</row>
    <row r="11" spans="1:110" s="60" customFormat="1" ht="24" customHeight="1">
      <c r="A11" s="57" t="s">
        <v>43</v>
      </c>
      <c r="B11" s="97">
        <v>100</v>
      </c>
      <c r="C11" s="97" t="s">
        <v>44</v>
      </c>
      <c r="D11" s="58">
        <f>E11+H11+F11</f>
        <v>264872446.09</v>
      </c>
      <c r="E11" s="58">
        <f>E18</f>
        <v>198820210</v>
      </c>
      <c r="F11" s="58">
        <f>1000000</f>
        <v>1000000</v>
      </c>
      <c r="G11" s="58">
        <v>0</v>
      </c>
      <c r="H11" s="58">
        <f>H12+H18+H34+H35+H40+H41</f>
        <v>65052236.09</v>
      </c>
      <c r="I11" s="58">
        <v>0</v>
      </c>
      <c r="J11" s="103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</row>
    <row r="12" spans="1:110" s="119" customFormat="1" ht="14.25" customHeight="1">
      <c r="A12" s="116" t="s">
        <v>5</v>
      </c>
      <c r="B12" s="179">
        <v>110</v>
      </c>
      <c r="C12" s="179">
        <v>120</v>
      </c>
      <c r="D12" s="180">
        <f>H12</f>
        <v>246787.06</v>
      </c>
      <c r="E12" s="180" t="s">
        <v>44</v>
      </c>
      <c r="F12" s="180" t="s">
        <v>44</v>
      </c>
      <c r="G12" s="180" t="s">
        <v>44</v>
      </c>
      <c r="H12" s="180">
        <f>H15+H16</f>
        <v>246787.06</v>
      </c>
      <c r="I12" s="180" t="s">
        <v>44</v>
      </c>
      <c r="J12" s="117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</row>
    <row r="13" spans="1:110" s="119" customFormat="1" ht="15.75" customHeight="1">
      <c r="A13" s="116" t="s">
        <v>45</v>
      </c>
      <c r="B13" s="179"/>
      <c r="C13" s="179"/>
      <c r="D13" s="180"/>
      <c r="E13" s="180"/>
      <c r="F13" s="180"/>
      <c r="G13" s="180"/>
      <c r="H13" s="180"/>
      <c r="I13" s="180"/>
      <c r="J13" s="117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</row>
    <row r="14" spans="1:110" s="119" customFormat="1" ht="15.75" customHeight="1">
      <c r="A14" s="116" t="s">
        <v>3</v>
      </c>
      <c r="B14" s="120"/>
      <c r="C14" s="120"/>
      <c r="D14" s="121"/>
      <c r="E14" s="121"/>
      <c r="F14" s="121"/>
      <c r="G14" s="121"/>
      <c r="H14" s="121"/>
      <c r="I14" s="121"/>
      <c r="J14" s="117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</row>
    <row r="15" spans="1:110" s="126" customFormat="1" ht="33.75" customHeight="1">
      <c r="A15" s="122" t="s">
        <v>168</v>
      </c>
      <c r="B15" s="123">
        <v>111</v>
      </c>
      <c r="C15" s="123">
        <v>120</v>
      </c>
      <c r="D15" s="124">
        <f>H15</f>
        <v>206400</v>
      </c>
      <c r="E15" s="124" t="s">
        <v>169</v>
      </c>
      <c r="F15" s="124" t="s">
        <v>169</v>
      </c>
      <c r="G15" s="124" t="s">
        <v>169</v>
      </c>
      <c r="H15" s="124">
        <v>206400</v>
      </c>
      <c r="I15" s="124" t="s">
        <v>169</v>
      </c>
      <c r="J15" s="117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</row>
    <row r="16" spans="1:110" s="126" customFormat="1" ht="22.5" customHeight="1">
      <c r="A16" s="127" t="s">
        <v>170</v>
      </c>
      <c r="B16" s="123">
        <v>112</v>
      </c>
      <c r="C16" s="123">
        <v>120</v>
      </c>
      <c r="D16" s="124">
        <f>H16</f>
        <v>40387.06</v>
      </c>
      <c r="E16" s="124" t="s">
        <v>169</v>
      </c>
      <c r="F16" s="124" t="s">
        <v>169</v>
      </c>
      <c r="G16" s="124" t="s">
        <v>169</v>
      </c>
      <c r="H16" s="124">
        <f>13600+2353.56+24433.5</f>
        <v>40387.06</v>
      </c>
      <c r="I16" s="124" t="s">
        <v>169</v>
      </c>
      <c r="J16" s="117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</row>
    <row r="17" spans="1:110" s="101" customFormat="1" ht="14.25" customHeight="1">
      <c r="A17" s="86"/>
      <c r="B17" s="85">
        <v>113</v>
      </c>
      <c r="C17" s="85"/>
      <c r="D17" s="87"/>
      <c r="E17" s="87"/>
      <c r="F17" s="87"/>
      <c r="G17" s="87"/>
      <c r="H17" s="87"/>
      <c r="I17" s="87"/>
      <c r="J17" s="103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</row>
    <row r="18" spans="1:110" s="119" customFormat="1" ht="23.25" customHeight="1">
      <c r="A18" s="116" t="s">
        <v>182</v>
      </c>
      <c r="B18" s="120">
        <v>120</v>
      </c>
      <c r="C18" s="120">
        <v>130</v>
      </c>
      <c r="D18" s="121">
        <f>E18+H18</f>
        <v>263607210</v>
      </c>
      <c r="E18" s="121">
        <f>164220620+33165880+1101160+332550</f>
        <v>198820210</v>
      </c>
      <c r="F18" s="121" t="s">
        <v>169</v>
      </c>
      <c r="G18" s="121" t="s">
        <v>44</v>
      </c>
      <c r="H18" s="121">
        <v>64787000</v>
      </c>
      <c r="I18" s="121">
        <v>0</v>
      </c>
      <c r="J18" s="117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</row>
    <row r="19" spans="1:110" s="119" customFormat="1" ht="13.5" customHeight="1">
      <c r="A19" s="116" t="s">
        <v>3</v>
      </c>
      <c r="B19" s="120"/>
      <c r="C19" s="120"/>
      <c r="D19" s="121"/>
      <c r="E19" s="121"/>
      <c r="F19" s="121"/>
      <c r="G19" s="121"/>
      <c r="H19" s="121"/>
      <c r="I19" s="121"/>
      <c r="J19" s="117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</row>
    <row r="20" spans="1:110" s="119" customFormat="1" ht="47.25" customHeight="1">
      <c r="A20" s="127" t="s">
        <v>171</v>
      </c>
      <c r="B20" s="123">
        <v>121</v>
      </c>
      <c r="C20" s="123">
        <v>130</v>
      </c>
      <c r="D20" s="124">
        <f>E20+H20</f>
        <v>67757165.63343069</v>
      </c>
      <c r="E20" s="124">
        <f>68902554.17*0.74171-2242257.82+1101160+332550</f>
        <v>50297165.6334307</v>
      </c>
      <c r="F20" s="124" t="s">
        <v>44</v>
      </c>
      <c r="G20" s="124" t="s">
        <v>44</v>
      </c>
      <c r="H20" s="124">
        <v>17460000</v>
      </c>
      <c r="I20" s="124" t="s">
        <v>44</v>
      </c>
      <c r="J20" s="117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</row>
    <row r="21" spans="1:110" s="119" customFormat="1" ht="46.5" customHeight="1">
      <c r="A21" s="127" t="s">
        <v>172</v>
      </c>
      <c r="B21" s="123">
        <v>122</v>
      </c>
      <c r="C21" s="123">
        <v>130</v>
      </c>
      <c r="D21" s="124">
        <f aca="true" t="shared" si="0" ref="D21:D33">E21+H21</f>
        <v>34166172.66534001</v>
      </c>
      <c r="E21" s="124">
        <f>37554354*0.74171-1248267.24</f>
        <v>26606172.665340003</v>
      </c>
      <c r="F21" s="124" t="s">
        <v>44</v>
      </c>
      <c r="G21" s="124" t="s">
        <v>44</v>
      </c>
      <c r="H21" s="124">
        <v>7560000</v>
      </c>
      <c r="I21" s="124" t="s">
        <v>44</v>
      </c>
      <c r="J21" s="117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</row>
    <row r="22" spans="1:110" s="119" customFormat="1" ht="45.75" customHeight="1">
      <c r="A22" s="127" t="s">
        <v>173</v>
      </c>
      <c r="B22" s="123">
        <v>123</v>
      </c>
      <c r="C22" s="123">
        <v>130</v>
      </c>
      <c r="D22" s="124">
        <f t="shared" si="0"/>
        <v>677998.66025</v>
      </c>
      <c r="E22" s="124">
        <f>825275*0.74171-23116.06</f>
        <v>588998.66025</v>
      </c>
      <c r="F22" s="124" t="s">
        <v>44</v>
      </c>
      <c r="G22" s="124" t="s">
        <v>44</v>
      </c>
      <c r="H22" s="124">
        <v>89000</v>
      </c>
      <c r="I22" s="124" t="s">
        <v>44</v>
      </c>
      <c r="J22" s="117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</row>
    <row r="23" spans="1:110" s="119" customFormat="1" ht="46.5" customHeight="1">
      <c r="A23" s="127" t="s">
        <v>174</v>
      </c>
      <c r="B23" s="123">
        <v>124</v>
      </c>
      <c r="C23" s="123">
        <v>130</v>
      </c>
      <c r="D23" s="124">
        <f t="shared" si="0"/>
        <v>1195541.96496</v>
      </c>
      <c r="E23" s="124">
        <f>1466576*0.74171-46232.12</f>
        <v>1041541.9649599999</v>
      </c>
      <c r="F23" s="124" t="s">
        <v>44</v>
      </c>
      <c r="G23" s="124" t="s">
        <v>44</v>
      </c>
      <c r="H23" s="124">
        <v>154000</v>
      </c>
      <c r="I23" s="124" t="s">
        <v>44</v>
      </c>
      <c r="J23" s="117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</row>
    <row r="24" spans="1:110" s="119" customFormat="1" ht="36" customHeight="1">
      <c r="A24" s="127" t="s">
        <v>175</v>
      </c>
      <c r="B24" s="123">
        <v>125</v>
      </c>
      <c r="C24" s="123">
        <v>130</v>
      </c>
      <c r="D24" s="124">
        <f t="shared" si="0"/>
        <v>1127498.95938</v>
      </c>
      <c r="E24" s="124">
        <f>1420678*0.74171-46232.12</f>
        <v>1007498.95938</v>
      </c>
      <c r="F24" s="124" t="s">
        <v>44</v>
      </c>
      <c r="G24" s="124" t="s">
        <v>44</v>
      </c>
      <c r="H24" s="124">
        <v>120000</v>
      </c>
      <c r="I24" s="124" t="s">
        <v>44</v>
      </c>
      <c r="J24" s="117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</row>
    <row r="25" spans="1:110" s="119" customFormat="1" ht="38.25" customHeight="1">
      <c r="A25" s="127" t="s">
        <v>176</v>
      </c>
      <c r="B25" s="123">
        <v>126</v>
      </c>
      <c r="C25" s="123">
        <v>130</v>
      </c>
      <c r="D25" s="124">
        <f t="shared" si="0"/>
        <v>11660504.609556</v>
      </c>
      <c r="E25" s="124">
        <f>11110143.6*0.74171</f>
        <v>8240504.609556</v>
      </c>
      <c r="F25" s="124" t="s">
        <v>44</v>
      </c>
      <c r="G25" s="124" t="s">
        <v>44</v>
      </c>
      <c r="H25" s="124">
        <v>3420000</v>
      </c>
      <c r="I25" s="124" t="s">
        <v>44</v>
      </c>
      <c r="J25" s="117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</row>
    <row r="26" spans="1:110" s="119" customFormat="1" ht="48" customHeight="1">
      <c r="A26" s="127" t="s">
        <v>177</v>
      </c>
      <c r="B26" s="123">
        <v>127</v>
      </c>
      <c r="C26" s="123">
        <v>130</v>
      </c>
      <c r="D26" s="124">
        <f t="shared" si="0"/>
        <v>21265257.95872</v>
      </c>
      <c r="E26" s="124">
        <f>27726432*0.74171-739713.92</f>
        <v>19825257.95872</v>
      </c>
      <c r="F26" s="124" t="s">
        <v>44</v>
      </c>
      <c r="G26" s="124" t="s">
        <v>44</v>
      </c>
      <c r="H26" s="124">
        <v>1440000</v>
      </c>
      <c r="I26" s="124" t="s">
        <v>44</v>
      </c>
      <c r="J26" s="117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</row>
    <row r="27" spans="1:110" s="119" customFormat="1" ht="34.5" customHeight="1">
      <c r="A27" s="127" t="s">
        <v>178</v>
      </c>
      <c r="B27" s="123">
        <v>128</v>
      </c>
      <c r="C27" s="123">
        <v>130</v>
      </c>
      <c r="D27" s="124">
        <f t="shared" si="0"/>
        <v>4840442.03052</v>
      </c>
      <c r="E27" s="124">
        <f>4635012*0.74171-277392.72</f>
        <v>3160442.0305199996</v>
      </c>
      <c r="F27" s="124" t="s">
        <v>44</v>
      </c>
      <c r="G27" s="124" t="s">
        <v>44</v>
      </c>
      <c r="H27" s="124">
        <v>1680000</v>
      </c>
      <c r="I27" s="124" t="s">
        <v>44</v>
      </c>
      <c r="J27" s="117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</row>
    <row r="28" spans="1:110" s="119" customFormat="1" ht="34.5" customHeight="1">
      <c r="A28" s="127" t="s">
        <v>301</v>
      </c>
      <c r="B28" s="123">
        <v>128</v>
      </c>
      <c r="C28" s="123">
        <v>130</v>
      </c>
      <c r="D28" s="124">
        <f>E28+H28</f>
        <v>458497.652</v>
      </c>
      <c r="E28" s="124">
        <f>547200*0.74171-23116.06</f>
        <v>382747.652</v>
      </c>
      <c r="F28" s="124" t="s">
        <v>44</v>
      </c>
      <c r="G28" s="124" t="s">
        <v>44</v>
      </c>
      <c r="H28" s="124">
        <v>75750</v>
      </c>
      <c r="I28" s="124" t="s">
        <v>44</v>
      </c>
      <c r="J28" s="117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</row>
    <row r="29" spans="1:110" s="119" customFormat="1" ht="45" customHeight="1">
      <c r="A29" s="127" t="s">
        <v>179</v>
      </c>
      <c r="B29" s="123">
        <v>129</v>
      </c>
      <c r="C29" s="123">
        <v>130</v>
      </c>
      <c r="D29" s="124">
        <f t="shared" si="0"/>
        <v>5918313.623075</v>
      </c>
      <c r="E29" s="124">
        <f>7979282.5*0.74171</f>
        <v>5918313.623075</v>
      </c>
      <c r="F29" s="124" t="s">
        <v>44</v>
      </c>
      <c r="G29" s="124" t="s">
        <v>44</v>
      </c>
      <c r="H29" s="124">
        <v>0</v>
      </c>
      <c r="I29" s="124" t="s">
        <v>44</v>
      </c>
      <c r="J29" s="117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</row>
    <row r="30" spans="1:110" s="119" customFormat="1" ht="36.75" customHeight="1">
      <c r="A30" s="127" t="s">
        <v>302</v>
      </c>
      <c r="B30" s="123">
        <v>130</v>
      </c>
      <c r="C30" s="123">
        <v>130</v>
      </c>
      <c r="D30" s="124">
        <f>E30+H30</f>
        <v>71027683.6491246</v>
      </c>
      <c r="E30" s="124">
        <f>95762068.26*0.74171</f>
        <v>71027683.6491246</v>
      </c>
      <c r="F30" s="124" t="s">
        <v>44</v>
      </c>
      <c r="G30" s="124" t="s">
        <v>44</v>
      </c>
      <c r="H30" s="124">
        <v>0</v>
      </c>
      <c r="I30" s="124" t="s">
        <v>44</v>
      </c>
      <c r="J30" s="117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</row>
    <row r="31" spans="1:110" s="119" customFormat="1" ht="36.75" customHeight="1">
      <c r="A31" s="127" t="s">
        <v>303</v>
      </c>
      <c r="B31" s="123">
        <v>131</v>
      </c>
      <c r="C31" s="123">
        <v>130</v>
      </c>
      <c r="D31" s="124">
        <f>E31+H31</f>
        <v>10723882.5972341</v>
      </c>
      <c r="E31" s="124">
        <f>14458322.71*0.74171+0.06</f>
        <v>10723882.5972341</v>
      </c>
      <c r="F31" s="124" t="s">
        <v>44</v>
      </c>
      <c r="G31" s="124" t="s">
        <v>44</v>
      </c>
      <c r="H31" s="124">
        <v>0</v>
      </c>
      <c r="I31" s="124" t="s">
        <v>44</v>
      </c>
      <c r="J31" s="117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</row>
    <row r="32" spans="1:110" s="119" customFormat="1" ht="40.5" customHeight="1">
      <c r="A32" s="127" t="s">
        <v>180</v>
      </c>
      <c r="B32" s="123">
        <v>132</v>
      </c>
      <c r="C32" s="123">
        <v>130</v>
      </c>
      <c r="D32" s="124">
        <f t="shared" si="0"/>
        <v>25081704.99</v>
      </c>
      <c r="E32" s="124">
        <v>0</v>
      </c>
      <c r="F32" s="124" t="s">
        <v>44</v>
      </c>
      <c r="G32" s="124" t="s">
        <v>44</v>
      </c>
      <c r="H32" s="124">
        <v>25081704.99</v>
      </c>
      <c r="I32" s="124" t="s">
        <v>44</v>
      </c>
      <c r="J32" s="117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</row>
    <row r="33" spans="1:110" s="119" customFormat="1" ht="15.75" customHeight="1">
      <c r="A33" s="127" t="s">
        <v>181</v>
      </c>
      <c r="B33" s="123">
        <v>133</v>
      </c>
      <c r="C33" s="123">
        <v>130</v>
      </c>
      <c r="D33" s="124">
        <f t="shared" si="0"/>
        <v>7706545.010000001</v>
      </c>
      <c r="E33" s="124">
        <v>0</v>
      </c>
      <c r="F33" s="124" t="s">
        <v>44</v>
      </c>
      <c r="G33" s="124" t="s">
        <v>44</v>
      </c>
      <c r="H33" s="124">
        <f>7696695.98+9849.03</f>
        <v>7706545.010000001</v>
      </c>
      <c r="I33" s="124" t="s">
        <v>44</v>
      </c>
      <c r="J33" s="117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</row>
    <row r="34" spans="1:110" s="119" customFormat="1" ht="37.5" customHeight="1">
      <c r="A34" s="128" t="s">
        <v>46</v>
      </c>
      <c r="B34" s="120">
        <v>130</v>
      </c>
      <c r="C34" s="120">
        <v>140</v>
      </c>
      <c r="D34" s="121">
        <f>H34</f>
        <v>18449.03</v>
      </c>
      <c r="E34" s="121" t="s">
        <v>44</v>
      </c>
      <c r="F34" s="121" t="s">
        <v>44</v>
      </c>
      <c r="G34" s="121" t="s">
        <v>44</v>
      </c>
      <c r="H34" s="121">
        <v>18449.03</v>
      </c>
      <c r="I34" s="121" t="s">
        <v>44</v>
      </c>
      <c r="J34" s="117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</row>
    <row r="35" spans="1:110" s="119" customFormat="1" ht="64.5" customHeight="1">
      <c r="A35" s="128" t="s">
        <v>47</v>
      </c>
      <c r="B35" s="120">
        <v>140</v>
      </c>
      <c r="C35" s="120" t="s">
        <v>149</v>
      </c>
      <c r="D35" s="121">
        <v>0</v>
      </c>
      <c r="E35" s="121" t="s">
        <v>44</v>
      </c>
      <c r="F35" s="121" t="s">
        <v>44</v>
      </c>
      <c r="G35" s="121" t="s">
        <v>44</v>
      </c>
      <c r="H35" s="121">
        <v>0</v>
      </c>
      <c r="I35" s="121" t="s">
        <v>44</v>
      </c>
      <c r="J35" s="117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</row>
    <row r="36" spans="1:110" s="119" customFormat="1" ht="25.5" customHeight="1">
      <c r="A36" s="128" t="s">
        <v>48</v>
      </c>
      <c r="B36" s="120">
        <v>150</v>
      </c>
      <c r="C36" s="120">
        <v>180</v>
      </c>
      <c r="D36" s="121">
        <v>1000000</v>
      </c>
      <c r="E36" s="121" t="s">
        <v>44</v>
      </c>
      <c r="F36" s="121">
        <v>1000000</v>
      </c>
      <c r="G36" s="121" t="s">
        <v>169</v>
      </c>
      <c r="H36" s="121" t="s">
        <v>44</v>
      </c>
      <c r="I36" s="121" t="s">
        <v>44</v>
      </c>
      <c r="J36" s="117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</row>
    <row r="37" spans="1:110" s="119" customFormat="1" ht="12.75" customHeight="1">
      <c r="A37" s="128" t="s">
        <v>3</v>
      </c>
      <c r="B37" s="120">
        <v>151</v>
      </c>
      <c r="C37" s="120"/>
      <c r="D37" s="121"/>
      <c r="E37" s="121" t="s">
        <v>169</v>
      </c>
      <c r="F37" s="121" t="s">
        <v>169</v>
      </c>
      <c r="G37" s="121" t="s">
        <v>169</v>
      </c>
      <c r="H37" s="121" t="s">
        <v>169</v>
      </c>
      <c r="I37" s="121" t="s">
        <v>169</v>
      </c>
      <c r="J37" s="117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</row>
    <row r="38" spans="1:110" s="126" customFormat="1" ht="81.75" customHeight="1">
      <c r="A38" s="122" t="s">
        <v>300</v>
      </c>
      <c r="B38" s="123">
        <v>152</v>
      </c>
      <c r="C38" s="123">
        <v>180</v>
      </c>
      <c r="D38" s="124">
        <v>1000000</v>
      </c>
      <c r="E38" s="124" t="s">
        <v>169</v>
      </c>
      <c r="F38" s="124">
        <v>1000000</v>
      </c>
      <c r="G38" s="124" t="s">
        <v>169</v>
      </c>
      <c r="H38" s="124" t="s">
        <v>169</v>
      </c>
      <c r="I38" s="124" t="s">
        <v>169</v>
      </c>
      <c r="J38" s="129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  <c r="DE38" s="125"/>
      <c r="DF38" s="125"/>
    </row>
    <row r="39" spans="1:10" ht="12.75" customHeight="1">
      <c r="A39" s="109"/>
      <c r="B39" s="97">
        <v>153</v>
      </c>
      <c r="C39" s="97"/>
      <c r="D39" s="95"/>
      <c r="E39" s="95"/>
      <c r="F39" s="95"/>
      <c r="G39" s="95"/>
      <c r="H39" s="95"/>
      <c r="I39" s="95"/>
      <c r="J39" s="103"/>
    </row>
    <row r="40" spans="1:110" s="119" customFormat="1" ht="13.5" customHeight="1">
      <c r="A40" s="116" t="s">
        <v>49</v>
      </c>
      <c r="B40" s="120">
        <v>160</v>
      </c>
      <c r="C40" s="120">
        <v>180</v>
      </c>
      <c r="D40" s="121">
        <f>H40</f>
        <v>0</v>
      </c>
      <c r="E40" s="121" t="s">
        <v>44</v>
      </c>
      <c r="F40" s="121" t="s">
        <v>44</v>
      </c>
      <c r="G40" s="121" t="s">
        <v>44</v>
      </c>
      <c r="H40" s="121">
        <v>0</v>
      </c>
      <c r="I40" s="121">
        <v>0</v>
      </c>
      <c r="J40" s="117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</row>
    <row r="41" spans="1:110" s="119" customFormat="1" ht="15" customHeight="1">
      <c r="A41" s="116" t="s">
        <v>50</v>
      </c>
      <c r="B41" s="120">
        <v>180</v>
      </c>
      <c r="C41" s="120" t="s">
        <v>149</v>
      </c>
      <c r="D41" s="121">
        <v>0</v>
      </c>
      <c r="E41" s="121" t="s">
        <v>44</v>
      </c>
      <c r="F41" s="121" t="s">
        <v>44</v>
      </c>
      <c r="G41" s="121" t="s">
        <v>44</v>
      </c>
      <c r="H41" s="121"/>
      <c r="I41" s="121" t="s">
        <v>44</v>
      </c>
      <c r="J41" s="117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</row>
    <row r="42" spans="1:110" s="119" customFormat="1" ht="12">
      <c r="A42" s="116" t="s">
        <v>3</v>
      </c>
      <c r="B42" s="120">
        <v>181</v>
      </c>
      <c r="C42" s="120"/>
      <c r="D42" s="121"/>
      <c r="E42" s="121"/>
      <c r="F42" s="121"/>
      <c r="G42" s="121"/>
      <c r="H42" s="121"/>
      <c r="I42" s="121"/>
      <c r="J42" s="117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118"/>
      <c r="DF42" s="118"/>
    </row>
    <row r="43" spans="1:110" s="119" customFormat="1" ht="12">
      <c r="A43" s="116"/>
      <c r="B43" s="120">
        <v>182</v>
      </c>
      <c r="C43" s="120"/>
      <c r="D43" s="121"/>
      <c r="E43" s="121"/>
      <c r="F43" s="121"/>
      <c r="G43" s="121"/>
      <c r="H43" s="121"/>
      <c r="I43" s="121"/>
      <c r="J43" s="117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/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  <c r="DB43" s="118"/>
      <c r="DC43" s="118"/>
      <c r="DD43" s="118"/>
      <c r="DE43" s="118"/>
      <c r="DF43" s="118"/>
    </row>
    <row r="44" spans="1:10" ht="12">
      <c r="A44" s="57"/>
      <c r="B44" s="97">
        <v>183</v>
      </c>
      <c r="C44" s="97"/>
      <c r="D44" s="95"/>
      <c r="E44" s="95"/>
      <c r="F44" s="95"/>
      <c r="G44" s="95"/>
      <c r="H44" s="95"/>
      <c r="I44" s="95"/>
      <c r="J44" s="103"/>
    </row>
    <row r="45" spans="1:10" ht="9.75" customHeight="1">
      <c r="A45" s="57"/>
      <c r="B45" s="97"/>
      <c r="C45" s="97"/>
      <c r="D45" s="95"/>
      <c r="E45" s="95"/>
      <c r="F45" s="95"/>
      <c r="G45" s="95"/>
      <c r="H45" s="95"/>
      <c r="I45" s="95"/>
      <c r="J45" s="103"/>
    </row>
    <row r="46" spans="1:110" s="60" customFormat="1" ht="24" customHeight="1">
      <c r="A46" s="57" t="s">
        <v>51</v>
      </c>
      <c r="B46" s="97">
        <v>200</v>
      </c>
      <c r="C46" s="97" t="s">
        <v>44</v>
      </c>
      <c r="D46" s="58">
        <f>E46+H46+F46</f>
        <v>265457287.79</v>
      </c>
      <c r="E46" s="58">
        <f>E47+E68+E89</f>
        <v>198820210</v>
      </c>
      <c r="F46" s="58">
        <f>F47+F68+F89</f>
        <v>1000000</v>
      </c>
      <c r="G46" s="58">
        <v>0</v>
      </c>
      <c r="H46" s="58">
        <f>H47+H68+H89+H82+H62</f>
        <v>65637077.79</v>
      </c>
      <c r="I46" s="58">
        <v>0</v>
      </c>
      <c r="J46" s="103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</row>
    <row r="47" spans="1:10" ht="25.5" customHeight="1">
      <c r="A47" s="57" t="s">
        <v>183</v>
      </c>
      <c r="B47" s="97">
        <v>210</v>
      </c>
      <c r="C47" s="97">
        <v>110</v>
      </c>
      <c r="D47" s="95">
        <f>E47+H47</f>
        <v>204777812</v>
      </c>
      <c r="E47" s="95">
        <f>E48+E52</f>
        <v>171200370</v>
      </c>
      <c r="F47" s="95">
        <v>0</v>
      </c>
      <c r="G47" s="95">
        <v>0</v>
      </c>
      <c r="H47" s="95">
        <f>H48+H52+H57</f>
        <v>33577442</v>
      </c>
      <c r="I47" s="95">
        <v>0</v>
      </c>
      <c r="J47" s="103"/>
    </row>
    <row r="48" spans="1:10" ht="14.25" customHeight="1">
      <c r="A48" s="57" t="s">
        <v>3</v>
      </c>
      <c r="B48" s="175">
        <v>211</v>
      </c>
      <c r="C48" s="175" t="s">
        <v>149</v>
      </c>
      <c r="D48" s="181">
        <f>E48+H48</f>
        <v>204632330</v>
      </c>
      <c r="E48" s="181">
        <f>E50+E51</f>
        <v>171200370</v>
      </c>
      <c r="F48" s="181">
        <v>0</v>
      </c>
      <c r="G48" s="181">
        <v>0</v>
      </c>
      <c r="H48" s="181">
        <f>H50+H51</f>
        <v>33431960</v>
      </c>
      <c r="I48" s="181">
        <v>0</v>
      </c>
      <c r="J48" s="103"/>
    </row>
    <row r="49" spans="1:10" ht="37.5" customHeight="1">
      <c r="A49" s="57" t="s">
        <v>184</v>
      </c>
      <c r="B49" s="175"/>
      <c r="C49" s="175"/>
      <c r="D49" s="181"/>
      <c r="E49" s="181"/>
      <c r="F49" s="181"/>
      <c r="G49" s="181"/>
      <c r="H49" s="181"/>
      <c r="I49" s="181"/>
      <c r="J49" s="103"/>
    </row>
    <row r="50" spans="1:110" s="64" customFormat="1" ht="17.25" customHeight="1">
      <c r="A50" s="61" t="s">
        <v>98</v>
      </c>
      <c r="B50" s="62">
        <v>212</v>
      </c>
      <c r="C50" s="62">
        <v>111</v>
      </c>
      <c r="D50" s="98">
        <f>E50+H50</f>
        <v>157167690</v>
      </c>
      <c r="E50" s="98">
        <f>130389140+1101160</f>
        <v>131490300</v>
      </c>
      <c r="F50" s="98">
        <v>0</v>
      </c>
      <c r="G50" s="98">
        <v>0</v>
      </c>
      <c r="H50" s="98">
        <v>25677390</v>
      </c>
      <c r="I50" s="98">
        <v>0</v>
      </c>
      <c r="J50" s="10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</row>
    <row r="51" spans="1:110" s="64" customFormat="1" ht="12">
      <c r="A51" s="61" t="s">
        <v>99</v>
      </c>
      <c r="B51" s="62">
        <v>213</v>
      </c>
      <c r="C51" s="62">
        <v>119</v>
      </c>
      <c r="D51" s="98">
        <f>E51+H51</f>
        <v>47464640</v>
      </c>
      <c r="E51" s="98">
        <f>39377520+332550</f>
        <v>39710070</v>
      </c>
      <c r="F51" s="98">
        <v>0</v>
      </c>
      <c r="G51" s="98">
        <v>0</v>
      </c>
      <c r="H51" s="98">
        <v>7754570</v>
      </c>
      <c r="I51" s="98">
        <v>0</v>
      </c>
      <c r="J51" s="10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</row>
    <row r="52" spans="1:10" ht="24">
      <c r="A52" s="57" t="s">
        <v>97</v>
      </c>
      <c r="B52" s="97">
        <v>214</v>
      </c>
      <c r="C52" s="97">
        <v>112</v>
      </c>
      <c r="D52" s="95">
        <f>E52+H52</f>
        <v>6900</v>
      </c>
      <c r="E52" s="95">
        <f>E53+E56</f>
        <v>0</v>
      </c>
      <c r="F52" s="95">
        <v>0</v>
      </c>
      <c r="G52" s="95">
        <v>0</v>
      </c>
      <c r="H52" s="95">
        <f>H56</f>
        <v>6900</v>
      </c>
      <c r="I52" s="95">
        <v>0</v>
      </c>
      <c r="J52" s="103"/>
    </row>
    <row r="53" spans="1:110" s="66" customFormat="1" ht="34.5" customHeight="1">
      <c r="A53" s="110" t="s">
        <v>95</v>
      </c>
      <c r="B53" s="62">
        <v>215</v>
      </c>
      <c r="C53" s="62">
        <v>112</v>
      </c>
      <c r="D53" s="98">
        <v>0</v>
      </c>
      <c r="E53" s="98">
        <v>0</v>
      </c>
      <c r="F53" s="98">
        <v>0</v>
      </c>
      <c r="G53" s="98">
        <v>0</v>
      </c>
      <c r="H53" s="98">
        <v>0</v>
      </c>
      <c r="I53" s="98">
        <v>0</v>
      </c>
      <c r="J53" s="103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</row>
    <row r="54" spans="1:110" s="66" customFormat="1" ht="75.75" customHeight="1">
      <c r="A54" s="110" t="s">
        <v>185</v>
      </c>
      <c r="B54" s="62">
        <v>216</v>
      </c>
      <c r="C54" s="62">
        <v>112</v>
      </c>
      <c r="D54" s="98">
        <v>0</v>
      </c>
      <c r="E54" s="98">
        <v>0</v>
      </c>
      <c r="F54" s="98">
        <v>0</v>
      </c>
      <c r="G54" s="98">
        <v>0</v>
      </c>
      <c r="H54" s="98">
        <v>0</v>
      </c>
      <c r="I54" s="98">
        <v>0</v>
      </c>
      <c r="J54" s="103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</row>
    <row r="55" spans="1:110" s="66" customFormat="1" ht="86.25" customHeight="1">
      <c r="A55" s="110" t="s">
        <v>96</v>
      </c>
      <c r="B55" s="62">
        <v>217</v>
      </c>
      <c r="C55" s="62">
        <v>112</v>
      </c>
      <c r="D55" s="98">
        <v>0</v>
      </c>
      <c r="E55" s="98">
        <v>0</v>
      </c>
      <c r="F55" s="98">
        <v>0</v>
      </c>
      <c r="G55" s="98">
        <v>0</v>
      </c>
      <c r="H55" s="98">
        <v>0</v>
      </c>
      <c r="I55" s="98">
        <v>0</v>
      </c>
      <c r="J55" s="103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</row>
    <row r="56" spans="1:110" s="66" customFormat="1" ht="47.25" customHeight="1">
      <c r="A56" s="110" t="s">
        <v>155</v>
      </c>
      <c r="B56" s="62">
        <v>218</v>
      </c>
      <c r="C56" s="62">
        <v>112</v>
      </c>
      <c r="D56" s="98">
        <f>H56</f>
        <v>6900</v>
      </c>
      <c r="E56" s="98">
        <v>0</v>
      </c>
      <c r="F56" s="98">
        <v>0</v>
      </c>
      <c r="G56" s="98">
        <v>0</v>
      </c>
      <c r="H56" s="98">
        <v>6900</v>
      </c>
      <c r="I56" s="98">
        <v>0</v>
      </c>
      <c r="J56" s="103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</row>
    <row r="57" spans="1:10" ht="28.5" customHeight="1">
      <c r="A57" s="57" t="s">
        <v>186</v>
      </c>
      <c r="B57" s="97">
        <v>220</v>
      </c>
      <c r="C57" s="97">
        <v>112</v>
      </c>
      <c r="D57" s="95">
        <f>D58+D59+D60</f>
        <v>138582</v>
      </c>
      <c r="E57" s="95">
        <f>E58+E59+E60</f>
        <v>0</v>
      </c>
      <c r="F57" s="95">
        <v>0</v>
      </c>
      <c r="G57" s="95">
        <v>0</v>
      </c>
      <c r="H57" s="95">
        <f>H58+H59+H60</f>
        <v>138582</v>
      </c>
      <c r="I57" s="95">
        <v>0</v>
      </c>
      <c r="J57" s="103"/>
    </row>
    <row r="58" spans="1:110" s="64" customFormat="1" ht="23.25" customHeight="1">
      <c r="A58" s="61" t="s">
        <v>100</v>
      </c>
      <c r="B58" s="62">
        <v>221</v>
      </c>
      <c r="C58" s="62">
        <v>112</v>
      </c>
      <c r="D58" s="98">
        <f>E58+H58</f>
        <v>14550</v>
      </c>
      <c r="E58" s="98">
        <v>0</v>
      </c>
      <c r="F58" s="98">
        <v>0</v>
      </c>
      <c r="G58" s="98">
        <v>0</v>
      </c>
      <c r="H58" s="98">
        <f>1260+3780+3780+3360+1260+1110</f>
        <v>14550</v>
      </c>
      <c r="I58" s="98">
        <v>0</v>
      </c>
      <c r="J58" s="10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</row>
    <row r="59" spans="1:110" s="64" customFormat="1" ht="27" customHeight="1">
      <c r="A59" s="61" t="s">
        <v>101</v>
      </c>
      <c r="B59" s="62">
        <v>222</v>
      </c>
      <c r="C59" s="62">
        <v>112</v>
      </c>
      <c r="D59" s="98">
        <f>E59+H59</f>
        <v>118732.00000000001</v>
      </c>
      <c r="E59" s="98">
        <v>0</v>
      </c>
      <c r="F59" s="98">
        <v>0</v>
      </c>
      <c r="G59" s="98">
        <v>0</v>
      </c>
      <c r="H59" s="98">
        <f>12651+12651+22500+29750+184.72+33.25+3114.57+311.46+311.64+3116.39+33.25+184.72+30000+3890</f>
        <v>118732.00000000001</v>
      </c>
      <c r="I59" s="98">
        <v>0</v>
      </c>
      <c r="J59" s="10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</row>
    <row r="60" spans="1:110" s="64" customFormat="1" ht="25.5" customHeight="1">
      <c r="A60" s="61" t="s">
        <v>102</v>
      </c>
      <c r="B60" s="62">
        <v>223</v>
      </c>
      <c r="C60" s="62">
        <v>112</v>
      </c>
      <c r="D60" s="98">
        <f>E60+H60</f>
        <v>5300</v>
      </c>
      <c r="E60" s="98">
        <v>0</v>
      </c>
      <c r="F60" s="98">
        <v>0</v>
      </c>
      <c r="G60" s="98">
        <v>0</v>
      </c>
      <c r="H60" s="98">
        <v>5300</v>
      </c>
      <c r="I60" s="98">
        <v>0</v>
      </c>
      <c r="J60" s="10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</row>
    <row r="61" spans="1:10" ht="12">
      <c r="A61" s="57"/>
      <c r="B61" s="97"/>
      <c r="C61" s="97"/>
      <c r="D61" s="95"/>
      <c r="E61" s="95"/>
      <c r="F61" s="95"/>
      <c r="G61" s="95"/>
      <c r="H61" s="95"/>
      <c r="I61" s="95"/>
      <c r="J61" s="103"/>
    </row>
    <row r="62" spans="1:10" ht="25.5" customHeight="1">
      <c r="A62" s="57" t="s">
        <v>187</v>
      </c>
      <c r="B62" s="97">
        <v>220</v>
      </c>
      <c r="C62" s="97">
        <v>300</v>
      </c>
      <c r="D62" s="95">
        <f>D63+D65+D66+D67</f>
        <v>48464.3</v>
      </c>
      <c r="E62" s="95">
        <f>E63+E65+E66</f>
        <v>0</v>
      </c>
      <c r="F62" s="95">
        <v>0</v>
      </c>
      <c r="G62" s="95">
        <v>0</v>
      </c>
      <c r="H62" s="95">
        <f>H63+H65+H66+H67</f>
        <v>48464.3</v>
      </c>
      <c r="I62" s="95">
        <v>0</v>
      </c>
      <c r="J62" s="103"/>
    </row>
    <row r="63" spans="1:10" ht="15.75" customHeight="1">
      <c r="A63" s="57" t="s">
        <v>3</v>
      </c>
      <c r="B63" s="177">
        <v>221</v>
      </c>
      <c r="C63" s="177" t="s">
        <v>149</v>
      </c>
      <c r="D63" s="182">
        <v>0</v>
      </c>
      <c r="E63" s="182">
        <v>0</v>
      </c>
      <c r="F63" s="182">
        <v>0</v>
      </c>
      <c r="G63" s="182">
        <v>0</v>
      </c>
      <c r="H63" s="181">
        <v>0</v>
      </c>
      <c r="I63" s="181">
        <v>0</v>
      </c>
      <c r="J63" s="103"/>
    </row>
    <row r="64" spans="1:10" ht="15.75" customHeight="1">
      <c r="A64" s="109" t="s">
        <v>188</v>
      </c>
      <c r="B64" s="178"/>
      <c r="C64" s="178"/>
      <c r="D64" s="183"/>
      <c r="E64" s="183"/>
      <c r="F64" s="183"/>
      <c r="G64" s="183"/>
      <c r="H64" s="181"/>
      <c r="I64" s="181"/>
      <c r="J64" s="103"/>
    </row>
    <row r="65" spans="1:10" ht="27" customHeight="1">
      <c r="A65" s="109" t="s">
        <v>113</v>
      </c>
      <c r="B65" s="97">
        <v>222</v>
      </c>
      <c r="C65" s="97" t="s">
        <v>149</v>
      </c>
      <c r="D65" s="95">
        <v>0</v>
      </c>
      <c r="E65" s="95">
        <v>0</v>
      </c>
      <c r="F65" s="95">
        <v>0</v>
      </c>
      <c r="G65" s="95">
        <v>0</v>
      </c>
      <c r="H65" s="95">
        <v>0</v>
      </c>
      <c r="I65" s="95">
        <v>0</v>
      </c>
      <c r="J65" s="103"/>
    </row>
    <row r="66" spans="1:10" ht="17.25" customHeight="1">
      <c r="A66" s="57" t="s">
        <v>189</v>
      </c>
      <c r="B66" s="97">
        <v>223</v>
      </c>
      <c r="C66" s="97" t="s">
        <v>149</v>
      </c>
      <c r="D66" s="95">
        <v>0</v>
      </c>
      <c r="E66" s="95">
        <v>0</v>
      </c>
      <c r="F66" s="95">
        <v>0</v>
      </c>
      <c r="G66" s="95">
        <v>0</v>
      </c>
      <c r="H66" s="95">
        <v>0</v>
      </c>
      <c r="I66" s="95">
        <v>0</v>
      </c>
      <c r="J66" s="103"/>
    </row>
    <row r="67" spans="1:110" s="66" customFormat="1" ht="12">
      <c r="A67" s="61" t="s">
        <v>150</v>
      </c>
      <c r="B67" s="62">
        <v>224</v>
      </c>
      <c r="C67" s="62">
        <v>360</v>
      </c>
      <c r="D67" s="98">
        <f>E67+F67+G67+H67+I67</f>
        <v>48464.3</v>
      </c>
      <c r="E67" s="98">
        <v>0</v>
      </c>
      <c r="F67" s="98">
        <v>0</v>
      </c>
      <c r="G67" s="98">
        <v>0</v>
      </c>
      <c r="H67" s="98">
        <v>48464.3</v>
      </c>
      <c r="I67" s="98">
        <v>0</v>
      </c>
      <c r="J67" s="103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</row>
    <row r="68" spans="1:10" ht="43.5" customHeight="1">
      <c r="A68" s="57" t="s">
        <v>52</v>
      </c>
      <c r="B68" s="97">
        <v>230</v>
      </c>
      <c r="C68" s="97">
        <v>850</v>
      </c>
      <c r="D68" s="95">
        <f>E68+H68</f>
        <v>7833933.45</v>
      </c>
      <c r="E68" s="95">
        <v>6263990</v>
      </c>
      <c r="F68" s="95">
        <v>0</v>
      </c>
      <c r="G68" s="95">
        <v>0</v>
      </c>
      <c r="H68" s="95">
        <f>H69+H71+H72+H74+H75+H73</f>
        <v>1569943.45</v>
      </c>
      <c r="I68" s="95">
        <v>0</v>
      </c>
      <c r="J68" s="103"/>
    </row>
    <row r="69" spans="1:10" ht="15.75" customHeight="1">
      <c r="A69" s="57" t="s">
        <v>3</v>
      </c>
      <c r="B69" s="188">
        <v>231</v>
      </c>
      <c r="C69" s="188">
        <v>851</v>
      </c>
      <c r="D69" s="184">
        <f>E69+H69</f>
        <v>6093200</v>
      </c>
      <c r="E69" s="184">
        <v>5752140</v>
      </c>
      <c r="F69" s="184">
        <v>0</v>
      </c>
      <c r="G69" s="184">
        <v>0</v>
      </c>
      <c r="H69" s="186">
        <f>164713+2201+165498+2145+2214+2093+2196</f>
        <v>341060</v>
      </c>
      <c r="I69" s="181">
        <v>0</v>
      </c>
      <c r="J69" s="103"/>
    </row>
    <row r="70" spans="1:110" s="66" customFormat="1" ht="15.75" customHeight="1">
      <c r="A70" s="61" t="s">
        <v>104</v>
      </c>
      <c r="B70" s="189"/>
      <c r="C70" s="189"/>
      <c r="D70" s="185"/>
      <c r="E70" s="185"/>
      <c r="F70" s="185"/>
      <c r="G70" s="185"/>
      <c r="H70" s="186"/>
      <c r="I70" s="181"/>
      <c r="J70" s="103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</row>
    <row r="71" spans="1:110" s="66" customFormat="1" ht="16.5" customHeight="1">
      <c r="A71" s="61" t="s">
        <v>103</v>
      </c>
      <c r="B71" s="62">
        <v>232</v>
      </c>
      <c r="C71" s="62">
        <v>851</v>
      </c>
      <c r="D71" s="98">
        <f>E71+H71</f>
        <v>492713.45</v>
      </c>
      <c r="E71" s="98">
        <v>483830</v>
      </c>
      <c r="F71" s="98">
        <v>0</v>
      </c>
      <c r="G71" s="98">
        <v>0</v>
      </c>
      <c r="H71" s="98">
        <v>8883.45</v>
      </c>
      <c r="I71" s="98">
        <v>0</v>
      </c>
      <c r="J71" s="103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</row>
    <row r="72" spans="1:110" s="66" customFormat="1" ht="12">
      <c r="A72" s="61" t="s">
        <v>105</v>
      </c>
      <c r="B72" s="62">
        <v>233</v>
      </c>
      <c r="C72" s="62">
        <v>852</v>
      </c>
      <c r="D72" s="98">
        <f>E72+H72</f>
        <v>34228</v>
      </c>
      <c r="E72" s="98">
        <v>28020</v>
      </c>
      <c r="F72" s="98">
        <v>0</v>
      </c>
      <c r="G72" s="98">
        <v>0</v>
      </c>
      <c r="H72" s="98">
        <v>6208</v>
      </c>
      <c r="I72" s="98">
        <v>0</v>
      </c>
      <c r="J72" s="103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</row>
    <row r="73" spans="1:110" s="66" customFormat="1" ht="16.5" customHeight="1">
      <c r="A73" s="111" t="s">
        <v>190</v>
      </c>
      <c r="B73" s="62">
        <v>234</v>
      </c>
      <c r="C73" s="62">
        <v>852</v>
      </c>
      <c r="D73" s="98">
        <v>170000</v>
      </c>
      <c r="E73" s="98">
        <v>0</v>
      </c>
      <c r="F73" s="98">
        <v>0</v>
      </c>
      <c r="G73" s="98">
        <v>0</v>
      </c>
      <c r="H73" s="98">
        <v>193792</v>
      </c>
      <c r="I73" s="98">
        <v>0</v>
      </c>
      <c r="J73" s="103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</row>
    <row r="74" spans="1:110" s="66" customFormat="1" ht="24" customHeight="1">
      <c r="A74" s="111" t="s">
        <v>106</v>
      </c>
      <c r="B74" s="62">
        <v>235</v>
      </c>
      <c r="C74" s="62">
        <v>853</v>
      </c>
      <c r="D74" s="98">
        <f>E74+H74</f>
        <v>61852.36</v>
      </c>
      <c r="E74" s="98">
        <v>0</v>
      </c>
      <c r="F74" s="98">
        <v>0</v>
      </c>
      <c r="G74" s="98">
        <v>0</v>
      </c>
      <c r="H74" s="98">
        <v>61852.36</v>
      </c>
      <c r="I74" s="98">
        <v>0</v>
      </c>
      <c r="J74" s="103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</row>
    <row r="75" spans="1:110" s="66" customFormat="1" ht="12">
      <c r="A75" s="61" t="s">
        <v>154</v>
      </c>
      <c r="B75" s="62">
        <v>236</v>
      </c>
      <c r="C75" s="62">
        <v>853</v>
      </c>
      <c r="D75" s="98">
        <f>E75+H75</f>
        <v>958147.64</v>
      </c>
      <c r="E75" s="98">
        <v>0</v>
      </c>
      <c r="F75" s="98">
        <v>0</v>
      </c>
      <c r="G75" s="98">
        <v>0</v>
      </c>
      <c r="H75" s="98">
        <v>958147.64</v>
      </c>
      <c r="I75" s="98">
        <v>0</v>
      </c>
      <c r="J75" s="103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</row>
    <row r="76" spans="1:110" s="66" customFormat="1" ht="16.5" customHeight="1">
      <c r="A76" s="111" t="s">
        <v>191</v>
      </c>
      <c r="B76" s="62">
        <v>237</v>
      </c>
      <c r="C76" s="62"/>
      <c r="D76" s="98">
        <v>0</v>
      </c>
      <c r="E76" s="98">
        <v>0</v>
      </c>
      <c r="F76" s="98">
        <v>0</v>
      </c>
      <c r="G76" s="98">
        <v>0</v>
      </c>
      <c r="H76" s="98">
        <v>0</v>
      </c>
      <c r="I76" s="98">
        <v>0</v>
      </c>
      <c r="J76" s="103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</row>
    <row r="78" spans="1:10" ht="24" customHeight="1">
      <c r="A78" s="57" t="s">
        <v>59</v>
      </c>
      <c r="B78" s="97">
        <v>240</v>
      </c>
      <c r="C78" s="97" t="s">
        <v>149</v>
      </c>
      <c r="D78" s="95">
        <v>0</v>
      </c>
      <c r="E78" s="95">
        <v>0</v>
      </c>
      <c r="F78" s="95">
        <v>0</v>
      </c>
      <c r="G78" s="95">
        <v>0</v>
      </c>
      <c r="H78" s="95">
        <v>0</v>
      </c>
      <c r="I78" s="95">
        <v>0</v>
      </c>
      <c r="J78" s="103"/>
    </row>
    <row r="79" spans="1:10" ht="12">
      <c r="A79" s="57" t="s">
        <v>3</v>
      </c>
      <c r="B79" s="97"/>
      <c r="C79" s="97"/>
      <c r="D79" s="95"/>
      <c r="E79" s="95"/>
      <c r="F79" s="95"/>
      <c r="G79" s="95"/>
      <c r="H79" s="95"/>
      <c r="I79" s="95"/>
      <c r="J79" s="103"/>
    </row>
    <row r="80" spans="1:110" s="66" customFormat="1" ht="12">
      <c r="A80" s="90" t="s">
        <v>192</v>
      </c>
      <c r="B80" s="62">
        <v>241</v>
      </c>
      <c r="C80" s="62" t="s">
        <v>149</v>
      </c>
      <c r="D80" s="98">
        <v>0</v>
      </c>
      <c r="E80" s="98">
        <v>0</v>
      </c>
      <c r="F80" s="98">
        <v>0</v>
      </c>
      <c r="G80" s="98">
        <v>0</v>
      </c>
      <c r="H80" s="98">
        <v>0</v>
      </c>
      <c r="I80" s="98">
        <v>0</v>
      </c>
      <c r="J80" s="103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</row>
    <row r="81" spans="1:110" s="66" customFormat="1" ht="12">
      <c r="A81" s="90" t="s">
        <v>192</v>
      </c>
      <c r="B81" s="62">
        <v>242</v>
      </c>
      <c r="C81" s="62" t="s">
        <v>149</v>
      </c>
      <c r="D81" s="98">
        <v>0</v>
      </c>
      <c r="E81" s="98">
        <v>0</v>
      </c>
      <c r="F81" s="98">
        <v>0</v>
      </c>
      <c r="G81" s="98">
        <v>0</v>
      </c>
      <c r="H81" s="98">
        <v>0</v>
      </c>
      <c r="I81" s="98">
        <v>0</v>
      </c>
      <c r="J81" s="103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</row>
    <row r="82" spans="1:10" ht="39" customHeight="1">
      <c r="A82" s="57" t="s">
        <v>193</v>
      </c>
      <c r="B82" s="97">
        <v>250</v>
      </c>
      <c r="C82" s="97">
        <v>244</v>
      </c>
      <c r="D82" s="95">
        <f>E82+H82</f>
        <v>0</v>
      </c>
      <c r="E82" s="95">
        <f>E83+E85+E86</f>
        <v>0</v>
      </c>
      <c r="F82" s="95">
        <v>0</v>
      </c>
      <c r="G82" s="95">
        <v>0</v>
      </c>
      <c r="H82" s="95">
        <v>0</v>
      </c>
      <c r="I82" s="95">
        <v>0</v>
      </c>
      <c r="J82" s="103"/>
    </row>
    <row r="83" spans="1:10" ht="15.75" customHeight="1">
      <c r="A83" s="57" t="s">
        <v>3</v>
      </c>
      <c r="B83" s="177">
        <v>251</v>
      </c>
      <c r="C83" s="97" t="s">
        <v>149</v>
      </c>
      <c r="D83" s="182">
        <v>0</v>
      </c>
      <c r="E83" s="182">
        <v>0</v>
      </c>
      <c r="F83" s="182">
        <v>0</v>
      </c>
      <c r="G83" s="182">
        <v>0</v>
      </c>
      <c r="H83" s="181">
        <v>0</v>
      </c>
      <c r="I83" s="181">
        <v>0</v>
      </c>
      <c r="J83" s="103"/>
    </row>
    <row r="84" spans="1:10" ht="14.25" customHeight="1">
      <c r="A84" s="90" t="s">
        <v>192</v>
      </c>
      <c r="B84" s="178"/>
      <c r="C84" s="97" t="s">
        <v>149</v>
      </c>
      <c r="D84" s="183"/>
      <c r="E84" s="183"/>
      <c r="F84" s="183"/>
      <c r="G84" s="183"/>
      <c r="H84" s="181"/>
      <c r="I84" s="181"/>
      <c r="J84" s="103"/>
    </row>
    <row r="85" spans="1:10" ht="14.25" customHeight="1">
      <c r="A85" s="90" t="s">
        <v>192</v>
      </c>
      <c r="B85" s="97">
        <v>252</v>
      </c>
      <c r="C85" s="97" t="s">
        <v>149</v>
      </c>
      <c r="D85" s="95">
        <v>0</v>
      </c>
      <c r="E85" s="95">
        <v>0</v>
      </c>
      <c r="F85" s="95">
        <v>0</v>
      </c>
      <c r="G85" s="95">
        <v>0</v>
      </c>
      <c r="H85" s="95">
        <v>0</v>
      </c>
      <c r="I85" s="95">
        <v>0</v>
      </c>
      <c r="J85" s="103"/>
    </row>
    <row r="86" spans="1:10" ht="14.25" customHeight="1">
      <c r="A86" s="90" t="s">
        <v>192</v>
      </c>
      <c r="B86" s="97">
        <v>253</v>
      </c>
      <c r="C86" s="97" t="s">
        <v>149</v>
      </c>
      <c r="D86" s="95">
        <v>0</v>
      </c>
      <c r="E86" s="95">
        <v>0</v>
      </c>
      <c r="F86" s="95">
        <v>0</v>
      </c>
      <c r="G86" s="95">
        <v>0</v>
      </c>
      <c r="H86" s="95">
        <v>0</v>
      </c>
      <c r="I86" s="95">
        <v>0</v>
      </c>
      <c r="J86" s="103"/>
    </row>
    <row r="87" spans="1:10" ht="42.75" customHeight="1" hidden="1">
      <c r="A87" s="57"/>
      <c r="B87" s="97"/>
      <c r="C87" s="97"/>
      <c r="D87" s="95"/>
      <c r="E87" s="95"/>
      <c r="F87" s="95"/>
      <c r="G87" s="95"/>
      <c r="H87" s="95"/>
      <c r="I87" s="95"/>
      <c r="J87" s="103"/>
    </row>
    <row r="88" spans="1:10" ht="42.75" customHeight="1" hidden="1">
      <c r="A88" s="57"/>
      <c r="B88" s="97"/>
      <c r="C88" s="97"/>
      <c r="D88" s="95"/>
      <c r="E88" s="95"/>
      <c r="F88" s="95"/>
      <c r="G88" s="95"/>
      <c r="H88" s="95"/>
      <c r="I88" s="95"/>
      <c r="J88" s="103"/>
    </row>
    <row r="89" spans="1:10" ht="25.5" customHeight="1">
      <c r="A89" s="57" t="s">
        <v>194</v>
      </c>
      <c r="B89" s="97">
        <v>260</v>
      </c>
      <c r="C89" s="97">
        <v>244</v>
      </c>
      <c r="D89" s="95">
        <f>F89+H89+E89</f>
        <v>52797078.04</v>
      </c>
      <c r="E89" s="95">
        <f>E90+E92+E93+E97+E101+E105+E106+E112+E119+E113+E110</f>
        <v>21355850</v>
      </c>
      <c r="F89" s="95">
        <f>F90+F92+F93+F105+F106+F121+F125+F130</f>
        <v>1000000</v>
      </c>
      <c r="G89" s="95">
        <v>0</v>
      </c>
      <c r="H89" s="95">
        <f>H90+H92+H93+H97+H101+H105+H106+H112+H119+H113+H110</f>
        <v>30441228.04</v>
      </c>
      <c r="I89" s="95">
        <v>0</v>
      </c>
      <c r="J89" s="103"/>
    </row>
    <row r="90" spans="1:10" ht="15.75" customHeight="1">
      <c r="A90" s="57" t="s">
        <v>3</v>
      </c>
      <c r="B90" s="177">
        <v>261</v>
      </c>
      <c r="C90" s="177">
        <v>244</v>
      </c>
      <c r="D90" s="182">
        <f>F90+H90+E90</f>
        <v>596500</v>
      </c>
      <c r="E90" s="182">
        <f>142000-17500</f>
        <v>124500</v>
      </c>
      <c r="F90" s="182">
        <v>0</v>
      </c>
      <c r="G90" s="182">
        <v>0</v>
      </c>
      <c r="H90" s="181">
        <v>472000</v>
      </c>
      <c r="I90" s="181">
        <v>0</v>
      </c>
      <c r="J90" s="103"/>
    </row>
    <row r="91" spans="1:10" ht="12">
      <c r="A91" s="57" t="s">
        <v>107</v>
      </c>
      <c r="B91" s="178"/>
      <c r="C91" s="178"/>
      <c r="D91" s="183"/>
      <c r="E91" s="183"/>
      <c r="F91" s="183"/>
      <c r="G91" s="183"/>
      <c r="H91" s="181"/>
      <c r="I91" s="181"/>
      <c r="J91" s="103"/>
    </row>
    <row r="92" spans="1:110" s="71" customFormat="1" ht="12">
      <c r="A92" s="57" t="s">
        <v>108</v>
      </c>
      <c r="B92" s="108">
        <v>262</v>
      </c>
      <c r="C92" s="108">
        <v>244</v>
      </c>
      <c r="D92" s="95">
        <f>F92+H92+E92</f>
        <v>339570</v>
      </c>
      <c r="E92" s="94">
        <v>0</v>
      </c>
      <c r="F92" s="94">
        <v>0</v>
      </c>
      <c r="G92" s="94">
        <v>0</v>
      </c>
      <c r="H92" s="95">
        <v>339570</v>
      </c>
      <c r="I92" s="95">
        <v>0</v>
      </c>
      <c r="J92" s="103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  <c r="CC92" s="88"/>
      <c r="CD92" s="88"/>
      <c r="CE92" s="88"/>
      <c r="CF92" s="88"/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  <c r="CU92" s="88"/>
      <c r="CV92" s="88"/>
      <c r="CW92" s="88"/>
      <c r="CX92" s="88"/>
      <c r="CY92" s="88"/>
      <c r="CZ92" s="88"/>
      <c r="DA92" s="88"/>
      <c r="DB92" s="88"/>
      <c r="DC92" s="88"/>
      <c r="DD92" s="88"/>
      <c r="DE92" s="88"/>
      <c r="DF92" s="88"/>
    </row>
    <row r="93" spans="1:110" s="71" customFormat="1" ht="12">
      <c r="A93" s="57" t="s">
        <v>109</v>
      </c>
      <c r="B93" s="97">
        <v>263</v>
      </c>
      <c r="C93" s="97">
        <v>244</v>
      </c>
      <c r="D93" s="95">
        <f>F93+H93+E93</f>
        <v>14534363.370000001</v>
      </c>
      <c r="E93" s="95">
        <f>E94+E95+E96</f>
        <v>7393010</v>
      </c>
      <c r="F93" s="95">
        <v>0</v>
      </c>
      <c r="G93" s="95">
        <v>0</v>
      </c>
      <c r="H93" s="95">
        <f>H94+H95+H96</f>
        <v>7141353.37</v>
      </c>
      <c r="I93" s="95">
        <v>0</v>
      </c>
      <c r="J93" s="103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  <c r="CU93" s="88"/>
      <c r="CV93" s="88"/>
      <c r="CW93" s="88"/>
      <c r="CX93" s="88"/>
      <c r="CY93" s="88"/>
      <c r="CZ93" s="88"/>
      <c r="DA93" s="88"/>
      <c r="DB93" s="88"/>
      <c r="DC93" s="88"/>
      <c r="DD93" s="88"/>
      <c r="DE93" s="88"/>
      <c r="DF93" s="88"/>
    </row>
    <row r="94" spans="1:110" s="64" customFormat="1" ht="12">
      <c r="A94" s="61" t="s">
        <v>110</v>
      </c>
      <c r="B94" s="62">
        <v>264</v>
      </c>
      <c r="C94" s="62">
        <v>244</v>
      </c>
      <c r="D94" s="96">
        <f>E94+H94</f>
        <v>4158860.39</v>
      </c>
      <c r="E94" s="98">
        <v>2453662.62</v>
      </c>
      <c r="F94" s="98">
        <v>0</v>
      </c>
      <c r="G94" s="98">
        <v>0</v>
      </c>
      <c r="H94" s="98">
        <v>1705197.77</v>
      </c>
      <c r="I94" s="98">
        <v>0</v>
      </c>
      <c r="J94" s="10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</row>
    <row r="95" spans="1:110" s="64" customFormat="1" ht="12">
      <c r="A95" s="61" t="s">
        <v>111</v>
      </c>
      <c r="B95" s="62">
        <v>265</v>
      </c>
      <c r="C95" s="62">
        <v>244</v>
      </c>
      <c r="D95" s="96">
        <f>E95+H95</f>
        <v>8643314.84</v>
      </c>
      <c r="E95" s="98">
        <v>4563760.38</v>
      </c>
      <c r="F95" s="98">
        <v>0</v>
      </c>
      <c r="G95" s="98">
        <v>0</v>
      </c>
      <c r="H95" s="98">
        <v>4079554.46</v>
      </c>
      <c r="I95" s="98">
        <v>0</v>
      </c>
      <c r="J95" s="10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</row>
    <row r="96" spans="1:110" s="64" customFormat="1" ht="21.75" customHeight="1">
      <c r="A96" s="111" t="s">
        <v>156</v>
      </c>
      <c r="B96" s="62">
        <v>266</v>
      </c>
      <c r="C96" s="62">
        <v>244</v>
      </c>
      <c r="D96" s="96">
        <f>E96+H96</f>
        <v>1732188.14</v>
      </c>
      <c r="E96" s="98">
        <v>375587</v>
      </c>
      <c r="F96" s="98">
        <v>0</v>
      </c>
      <c r="G96" s="98">
        <v>0</v>
      </c>
      <c r="H96" s="98">
        <v>1356601.14</v>
      </c>
      <c r="I96" s="98">
        <v>0</v>
      </c>
      <c r="J96" s="10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</row>
    <row r="97" spans="1:110" s="71" customFormat="1" ht="23.25" customHeight="1">
      <c r="A97" s="109" t="s">
        <v>112</v>
      </c>
      <c r="B97" s="97">
        <v>267</v>
      </c>
      <c r="C97" s="97">
        <v>244</v>
      </c>
      <c r="D97" s="95">
        <f>H97</f>
        <v>1640000</v>
      </c>
      <c r="E97" s="95">
        <v>0</v>
      </c>
      <c r="F97" s="95">
        <v>0</v>
      </c>
      <c r="G97" s="95">
        <v>0</v>
      </c>
      <c r="H97" s="95">
        <v>1640000</v>
      </c>
      <c r="I97" s="95">
        <v>0</v>
      </c>
      <c r="J97" s="103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8"/>
      <c r="CA97" s="88"/>
      <c r="CB97" s="88"/>
      <c r="CC97" s="88"/>
      <c r="CD97" s="88"/>
      <c r="CE97" s="88"/>
      <c r="CF97" s="88"/>
      <c r="CG97" s="88"/>
      <c r="CH97" s="88"/>
      <c r="CI97" s="88"/>
      <c r="CJ97" s="88"/>
      <c r="CK97" s="88"/>
      <c r="CL97" s="88"/>
      <c r="CM97" s="88"/>
      <c r="CN97" s="88"/>
      <c r="CO97" s="88"/>
      <c r="CP97" s="88"/>
      <c r="CQ97" s="88"/>
      <c r="CR97" s="88"/>
      <c r="CS97" s="88"/>
      <c r="CT97" s="88"/>
      <c r="CU97" s="88"/>
      <c r="CV97" s="88"/>
      <c r="CW97" s="88"/>
      <c r="CX97" s="88"/>
      <c r="CY97" s="88"/>
      <c r="CZ97" s="88"/>
      <c r="DA97" s="88"/>
      <c r="DB97" s="88"/>
      <c r="DC97" s="88"/>
      <c r="DD97" s="88"/>
      <c r="DE97" s="88"/>
      <c r="DF97" s="88"/>
    </row>
    <row r="98" spans="1:110" s="71" customFormat="1" ht="12.75" customHeight="1">
      <c r="A98" s="57" t="s">
        <v>3</v>
      </c>
      <c r="B98" s="97"/>
      <c r="C98" s="97"/>
      <c r="D98" s="94"/>
      <c r="E98" s="95"/>
      <c r="F98" s="95"/>
      <c r="G98" s="95"/>
      <c r="H98" s="95"/>
      <c r="I98" s="95"/>
      <c r="J98" s="103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  <c r="BZ98" s="88"/>
      <c r="CA98" s="88"/>
      <c r="CB98" s="88"/>
      <c r="CC98" s="88"/>
      <c r="CD98" s="88"/>
      <c r="CE98" s="88"/>
      <c r="CF98" s="88"/>
      <c r="CG98" s="88"/>
      <c r="CH98" s="88"/>
      <c r="CI98" s="88"/>
      <c r="CJ98" s="88"/>
      <c r="CK98" s="88"/>
      <c r="CL98" s="88"/>
      <c r="CM98" s="88"/>
      <c r="CN98" s="88"/>
      <c r="CO98" s="88"/>
      <c r="CP98" s="88"/>
      <c r="CQ98" s="88"/>
      <c r="CR98" s="88"/>
      <c r="CS98" s="88"/>
      <c r="CT98" s="88"/>
      <c r="CU98" s="88"/>
      <c r="CV98" s="88"/>
      <c r="CW98" s="88"/>
      <c r="CX98" s="88"/>
      <c r="CY98" s="88"/>
      <c r="CZ98" s="88"/>
      <c r="DA98" s="88"/>
      <c r="DB98" s="88"/>
      <c r="DC98" s="88"/>
      <c r="DD98" s="88"/>
      <c r="DE98" s="88"/>
      <c r="DF98" s="88"/>
    </row>
    <row r="99" spans="1:110" s="64" customFormat="1" ht="24" customHeight="1">
      <c r="A99" s="89" t="s">
        <v>195</v>
      </c>
      <c r="B99" s="62">
        <v>268</v>
      </c>
      <c r="C99" s="62">
        <v>244</v>
      </c>
      <c r="D99" s="98">
        <f>H99</f>
        <v>1640000</v>
      </c>
      <c r="E99" s="98">
        <v>0</v>
      </c>
      <c r="F99" s="98">
        <v>0</v>
      </c>
      <c r="G99" s="98">
        <v>0</v>
      </c>
      <c r="H99" s="98">
        <v>1640000</v>
      </c>
      <c r="I99" s="98">
        <v>0</v>
      </c>
      <c r="J99" s="10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</row>
    <row r="100" spans="1:110" s="64" customFormat="1" ht="24" customHeight="1">
      <c r="A100" s="89" t="s">
        <v>196</v>
      </c>
      <c r="B100" s="62">
        <v>269</v>
      </c>
      <c r="C100" s="62">
        <v>244</v>
      </c>
      <c r="D100" s="98">
        <v>0</v>
      </c>
      <c r="E100" s="98">
        <v>0</v>
      </c>
      <c r="F100" s="98">
        <v>0</v>
      </c>
      <c r="G100" s="98">
        <v>0</v>
      </c>
      <c r="H100" s="98">
        <v>0</v>
      </c>
      <c r="I100" s="98">
        <v>0</v>
      </c>
      <c r="J100" s="10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</row>
    <row r="101" spans="1:110" s="64" customFormat="1" ht="24" customHeight="1">
      <c r="A101" s="109" t="s">
        <v>197</v>
      </c>
      <c r="B101" s="97">
        <v>270</v>
      </c>
      <c r="C101" s="97">
        <v>244</v>
      </c>
      <c r="D101" s="95">
        <f>D103+D104</f>
        <v>5280771.12</v>
      </c>
      <c r="E101" s="95">
        <f>E103+E104</f>
        <v>3357994.12</v>
      </c>
      <c r="F101" s="95">
        <f>F103+F104+F105+F106+F107+F108+F109+F110+F111+F112</f>
        <v>0</v>
      </c>
      <c r="G101" s="95">
        <f>G103+G104+G105+G106+G107+G108+G109+G110+G111+G112</f>
        <v>0</v>
      </c>
      <c r="H101" s="95">
        <f>H103+H104</f>
        <v>1922777</v>
      </c>
      <c r="I101" s="95">
        <v>0</v>
      </c>
      <c r="J101" s="10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</row>
    <row r="102" spans="1:110" s="64" customFormat="1" ht="14.25" customHeight="1">
      <c r="A102" s="57" t="s">
        <v>3</v>
      </c>
      <c r="B102" s="62"/>
      <c r="C102" s="97"/>
      <c r="D102" s="94"/>
      <c r="E102" s="95"/>
      <c r="F102" s="95"/>
      <c r="G102" s="95"/>
      <c r="H102" s="95"/>
      <c r="I102" s="95"/>
      <c r="J102" s="10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</row>
    <row r="103" spans="1:110" s="64" customFormat="1" ht="37.5" customHeight="1">
      <c r="A103" s="89" t="s">
        <v>305</v>
      </c>
      <c r="B103" s="62">
        <v>271</v>
      </c>
      <c r="C103" s="62">
        <v>244</v>
      </c>
      <c r="D103" s="98">
        <f>E103+F103+G103+H103</f>
        <v>1526340.87</v>
      </c>
      <c r="E103" s="98">
        <f>815340.87+711000</f>
        <v>1526340.87</v>
      </c>
      <c r="F103" s="98">
        <v>0</v>
      </c>
      <c r="G103" s="98">
        <v>0</v>
      </c>
      <c r="H103" s="98">
        <v>0</v>
      </c>
      <c r="I103" s="98">
        <v>0</v>
      </c>
      <c r="J103" s="10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</row>
    <row r="104" spans="1:110" s="64" customFormat="1" ht="37.5" customHeight="1">
      <c r="A104" s="89" t="s">
        <v>198</v>
      </c>
      <c r="B104" s="62">
        <v>272</v>
      </c>
      <c r="C104" s="62">
        <v>244</v>
      </c>
      <c r="D104" s="98">
        <f>E104+F104+G104+H104</f>
        <v>3754430.25</v>
      </c>
      <c r="E104" s="98">
        <v>1831653.25</v>
      </c>
      <c r="F104" s="98">
        <v>0</v>
      </c>
      <c r="G104" s="98">
        <v>0</v>
      </c>
      <c r="H104" s="98">
        <f>2169564.06-246787.06</f>
        <v>1922777</v>
      </c>
      <c r="I104" s="98">
        <v>0</v>
      </c>
      <c r="J104" s="10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</row>
    <row r="105" spans="1:110" s="71" customFormat="1" ht="12">
      <c r="A105" s="112" t="s">
        <v>199</v>
      </c>
      <c r="B105" s="113">
        <v>273</v>
      </c>
      <c r="C105" s="113">
        <v>244</v>
      </c>
      <c r="D105" s="114">
        <f>E105+H105</f>
        <v>958931.16</v>
      </c>
      <c r="E105" s="115">
        <v>77276.16</v>
      </c>
      <c r="F105" s="95">
        <v>0</v>
      </c>
      <c r="G105" s="95">
        <v>0</v>
      </c>
      <c r="H105" s="95">
        <v>881655</v>
      </c>
      <c r="I105" s="95">
        <v>0</v>
      </c>
      <c r="J105" s="103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  <c r="BZ105" s="88"/>
      <c r="CA105" s="88"/>
      <c r="CB105" s="88"/>
      <c r="CC105" s="88"/>
      <c r="CD105" s="88"/>
      <c r="CE105" s="88"/>
      <c r="CF105" s="88"/>
      <c r="CG105" s="88"/>
      <c r="CH105" s="88"/>
      <c r="CI105" s="88"/>
      <c r="CJ105" s="88"/>
      <c r="CK105" s="88"/>
      <c r="CL105" s="88"/>
      <c r="CM105" s="88"/>
      <c r="CN105" s="88"/>
      <c r="CO105" s="88"/>
      <c r="CP105" s="88"/>
      <c r="CQ105" s="88"/>
      <c r="CR105" s="88"/>
      <c r="CS105" s="88"/>
      <c r="CT105" s="88"/>
      <c r="CU105" s="88"/>
      <c r="CV105" s="88"/>
      <c r="CW105" s="88"/>
      <c r="CX105" s="88"/>
      <c r="CY105" s="88"/>
      <c r="CZ105" s="88"/>
      <c r="DA105" s="88"/>
      <c r="DB105" s="88"/>
      <c r="DC105" s="88"/>
      <c r="DD105" s="88"/>
      <c r="DE105" s="88"/>
      <c r="DF105" s="88"/>
    </row>
    <row r="106" spans="1:110" s="71" customFormat="1" ht="24">
      <c r="A106" s="57" t="s">
        <v>200</v>
      </c>
      <c r="B106" s="97">
        <v>274</v>
      </c>
      <c r="C106" s="97">
        <v>244</v>
      </c>
      <c r="D106" s="94">
        <f>E106+H106</f>
        <v>246787.06</v>
      </c>
      <c r="E106" s="115">
        <v>0</v>
      </c>
      <c r="F106" s="95">
        <v>0</v>
      </c>
      <c r="G106" s="95">
        <v>0</v>
      </c>
      <c r="H106" s="95">
        <v>246787.06</v>
      </c>
      <c r="I106" s="95">
        <v>0</v>
      </c>
      <c r="J106" s="103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  <c r="BZ106" s="88"/>
      <c r="CA106" s="88"/>
      <c r="CB106" s="88"/>
      <c r="CC106" s="88"/>
      <c r="CD106" s="88"/>
      <c r="CE106" s="88"/>
      <c r="CF106" s="88"/>
      <c r="CG106" s="88"/>
      <c r="CH106" s="88"/>
      <c r="CI106" s="88"/>
      <c r="CJ106" s="88"/>
      <c r="CK106" s="88"/>
      <c r="CL106" s="88"/>
      <c r="CM106" s="88"/>
      <c r="CN106" s="88"/>
      <c r="CO106" s="88"/>
      <c r="CP106" s="88"/>
      <c r="CQ106" s="88"/>
      <c r="CR106" s="88"/>
      <c r="CS106" s="88"/>
      <c r="CT106" s="88"/>
      <c r="CU106" s="88"/>
      <c r="CV106" s="88"/>
      <c r="CW106" s="88"/>
      <c r="CX106" s="88"/>
      <c r="CY106" s="88"/>
      <c r="CZ106" s="88"/>
      <c r="DA106" s="88"/>
      <c r="DB106" s="88"/>
      <c r="DC106" s="88"/>
      <c r="DD106" s="88"/>
      <c r="DE106" s="88"/>
      <c r="DF106" s="88"/>
    </row>
    <row r="107" spans="1:110" s="71" customFormat="1" ht="24">
      <c r="A107" s="57" t="s">
        <v>201</v>
      </c>
      <c r="B107" s="97">
        <v>275</v>
      </c>
      <c r="C107" s="97">
        <v>244</v>
      </c>
      <c r="D107" s="95">
        <v>0</v>
      </c>
      <c r="E107" s="95">
        <v>0</v>
      </c>
      <c r="F107" s="95">
        <v>0</v>
      </c>
      <c r="G107" s="95">
        <v>0</v>
      </c>
      <c r="H107" s="95">
        <v>0</v>
      </c>
      <c r="I107" s="95">
        <v>0</v>
      </c>
      <c r="J107" s="103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  <c r="BZ107" s="88"/>
      <c r="CA107" s="88"/>
      <c r="CB107" s="88"/>
      <c r="CC107" s="88"/>
      <c r="CD107" s="88"/>
      <c r="CE107" s="88"/>
      <c r="CF107" s="88"/>
      <c r="CG107" s="88"/>
      <c r="CH107" s="88"/>
      <c r="CI107" s="88"/>
      <c r="CJ107" s="88"/>
      <c r="CK107" s="88"/>
      <c r="CL107" s="88"/>
      <c r="CM107" s="88"/>
      <c r="CN107" s="88"/>
      <c r="CO107" s="88"/>
      <c r="CP107" s="88"/>
      <c r="CQ107" s="88"/>
      <c r="CR107" s="88"/>
      <c r="CS107" s="88"/>
      <c r="CT107" s="88"/>
      <c r="CU107" s="88"/>
      <c r="CV107" s="88"/>
      <c r="CW107" s="88"/>
      <c r="CX107" s="88"/>
      <c r="CY107" s="88"/>
      <c r="CZ107" s="88"/>
      <c r="DA107" s="88"/>
      <c r="DB107" s="88"/>
      <c r="DC107" s="88"/>
      <c r="DD107" s="88"/>
      <c r="DE107" s="88"/>
      <c r="DF107" s="88"/>
    </row>
    <row r="108" spans="1:110" s="71" customFormat="1" ht="30" customHeight="1">
      <c r="A108" s="57" t="s">
        <v>202</v>
      </c>
      <c r="B108" s="97">
        <v>276</v>
      </c>
      <c r="C108" s="97">
        <v>244</v>
      </c>
      <c r="D108" s="94">
        <f>E108+H108</f>
        <v>0</v>
      </c>
      <c r="E108" s="115">
        <v>0</v>
      </c>
      <c r="F108" s="95">
        <v>0</v>
      </c>
      <c r="G108" s="95">
        <v>0</v>
      </c>
      <c r="H108" s="95">
        <v>0</v>
      </c>
      <c r="I108" s="95">
        <v>0</v>
      </c>
      <c r="J108" s="103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  <c r="BZ108" s="88"/>
      <c r="CA108" s="88"/>
      <c r="CB108" s="88"/>
      <c r="CC108" s="88"/>
      <c r="CD108" s="88"/>
      <c r="CE108" s="88"/>
      <c r="CF108" s="88"/>
      <c r="CG108" s="88"/>
      <c r="CH108" s="88"/>
      <c r="CI108" s="88"/>
      <c r="CJ108" s="88"/>
      <c r="CK108" s="88"/>
      <c r="CL108" s="88"/>
      <c r="CM108" s="88"/>
      <c r="CN108" s="88"/>
      <c r="CO108" s="88"/>
      <c r="CP108" s="88"/>
      <c r="CQ108" s="88"/>
      <c r="CR108" s="88"/>
      <c r="CS108" s="88"/>
      <c r="CT108" s="88"/>
      <c r="CU108" s="88"/>
      <c r="CV108" s="88"/>
      <c r="CW108" s="88"/>
      <c r="CX108" s="88"/>
      <c r="CY108" s="88"/>
      <c r="CZ108" s="88"/>
      <c r="DA108" s="88"/>
      <c r="DB108" s="88"/>
      <c r="DC108" s="88"/>
      <c r="DD108" s="88"/>
      <c r="DE108" s="88"/>
      <c r="DF108" s="88"/>
    </row>
    <row r="109" spans="1:110" s="71" customFormat="1" ht="24" customHeight="1">
      <c r="A109" s="57" t="s">
        <v>203</v>
      </c>
      <c r="B109" s="97">
        <v>277</v>
      </c>
      <c r="C109" s="97">
        <v>244</v>
      </c>
      <c r="D109" s="94">
        <f>E109+H109+F109</f>
        <v>0</v>
      </c>
      <c r="E109" s="115">
        <v>0</v>
      </c>
      <c r="F109" s="95">
        <v>0</v>
      </c>
      <c r="G109" s="95">
        <v>0</v>
      </c>
      <c r="H109" s="95">
        <v>0</v>
      </c>
      <c r="I109" s="95">
        <v>0</v>
      </c>
      <c r="J109" s="103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  <c r="BZ109" s="88"/>
      <c r="CA109" s="88"/>
      <c r="CB109" s="88"/>
      <c r="CC109" s="88"/>
      <c r="CD109" s="88"/>
      <c r="CE109" s="88"/>
      <c r="CF109" s="88"/>
      <c r="CG109" s="88"/>
      <c r="CH109" s="88"/>
      <c r="CI109" s="88"/>
      <c r="CJ109" s="88"/>
      <c r="CK109" s="88"/>
      <c r="CL109" s="88"/>
      <c r="CM109" s="88"/>
      <c r="CN109" s="88"/>
      <c r="CO109" s="88"/>
      <c r="CP109" s="88"/>
      <c r="CQ109" s="88"/>
      <c r="CR109" s="88"/>
      <c r="CS109" s="88"/>
      <c r="CT109" s="88"/>
      <c r="CU109" s="88"/>
      <c r="CV109" s="88"/>
      <c r="CW109" s="88"/>
      <c r="CX109" s="88"/>
      <c r="CY109" s="88"/>
      <c r="CZ109" s="88"/>
      <c r="DA109" s="88"/>
      <c r="DB109" s="88"/>
      <c r="DC109" s="88"/>
      <c r="DD109" s="88"/>
      <c r="DE109" s="88"/>
      <c r="DF109" s="88"/>
    </row>
    <row r="110" spans="1:110" s="71" customFormat="1" ht="24" customHeight="1">
      <c r="A110" s="57" t="s">
        <v>204</v>
      </c>
      <c r="B110" s="97">
        <v>278</v>
      </c>
      <c r="C110" s="97">
        <v>244</v>
      </c>
      <c r="D110" s="94">
        <f>E110+H110+F110</f>
        <v>1374000</v>
      </c>
      <c r="E110" s="115">
        <v>1374000</v>
      </c>
      <c r="F110" s="95">
        <v>0</v>
      </c>
      <c r="G110" s="95">
        <v>0</v>
      </c>
      <c r="H110" s="95">
        <v>0</v>
      </c>
      <c r="I110" s="95">
        <v>0</v>
      </c>
      <c r="J110" s="103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  <c r="BZ110" s="88"/>
      <c r="CA110" s="88"/>
      <c r="CB110" s="88"/>
      <c r="CC110" s="88"/>
      <c r="CD110" s="88"/>
      <c r="CE110" s="88"/>
      <c r="CF110" s="88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88"/>
      <c r="CR110" s="88"/>
      <c r="CS110" s="88"/>
      <c r="CT110" s="88"/>
      <c r="CU110" s="88"/>
      <c r="CV110" s="88"/>
      <c r="CW110" s="88"/>
      <c r="CX110" s="88"/>
      <c r="CY110" s="88"/>
      <c r="CZ110" s="88"/>
      <c r="DA110" s="88"/>
      <c r="DB110" s="88"/>
      <c r="DC110" s="88"/>
      <c r="DD110" s="88"/>
      <c r="DE110" s="88"/>
      <c r="DF110" s="88"/>
    </row>
    <row r="111" spans="1:110" s="71" customFormat="1" ht="12.75" customHeight="1" hidden="1">
      <c r="A111" s="57" t="s">
        <v>205</v>
      </c>
      <c r="B111" s="97">
        <v>279</v>
      </c>
      <c r="C111" s="97">
        <v>244</v>
      </c>
      <c r="D111" s="94">
        <f>E111+H111+F111</f>
        <v>0</v>
      </c>
      <c r="E111" s="115">
        <v>0</v>
      </c>
      <c r="F111" s="95">
        <v>0</v>
      </c>
      <c r="G111" s="95">
        <v>0</v>
      </c>
      <c r="H111" s="95">
        <v>0</v>
      </c>
      <c r="I111" s="95">
        <v>0</v>
      </c>
      <c r="J111" s="103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8"/>
      <c r="BZ111" s="88"/>
      <c r="CA111" s="88"/>
      <c r="CB111" s="88"/>
      <c r="CC111" s="88"/>
      <c r="CD111" s="88"/>
      <c r="CE111" s="88"/>
      <c r="CF111" s="88"/>
      <c r="CG111" s="88"/>
      <c r="CH111" s="88"/>
      <c r="CI111" s="88"/>
      <c r="CJ111" s="88"/>
      <c r="CK111" s="88"/>
      <c r="CL111" s="88"/>
      <c r="CM111" s="88"/>
      <c r="CN111" s="88"/>
      <c r="CO111" s="88"/>
      <c r="CP111" s="88"/>
      <c r="CQ111" s="88"/>
      <c r="CR111" s="88"/>
      <c r="CS111" s="88"/>
      <c r="CT111" s="88"/>
      <c r="CU111" s="88"/>
      <c r="CV111" s="88"/>
      <c r="CW111" s="88"/>
      <c r="CX111" s="88"/>
      <c r="CY111" s="88"/>
      <c r="CZ111" s="88"/>
      <c r="DA111" s="88"/>
      <c r="DB111" s="88"/>
      <c r="DC111" s="88"/>
      <c r="DD111" s="88"/>
      <c r="DE111" s="88"/>
      <c r="DF111" s="88"/>
    </row>
    <row r="112" spans="1:110" s="71" customFormat="1" ht="12.75" customHeight="1">
      <c r="A112" s="57" t="s">
        <v>217</v>
      </c>
      <c r="B112" s="97">
        <v>279</v>
      </c>
      <c r="C112" s="97">
        <v>244</v>
      </c>
      <c r="D112" s="94">
        <f>E112+H112+F112</f>
        <v>11530148.72</v>
      </c>
      <c r="E112" s="115">
        <f>858984.72-600000</f>
        <v>258984.71999999997</v>
      </c>
      <c r="F112" s="95">
        <v>0</v>
      </c>
      <c r="G112" s="95">
        <v>0</v>
      </c>
      <c r="H112" s="95">
        <f>12152819-881655</f>
        <v>11271164</v>
      </c>
      <c r="I112" s="95">
        <v>0</v>
      </c>
      <c r="J112" s="103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  <c r="BY112" s="88"/>
      <c r="BZ112" s="88"/>
      <c r="CA112" s="88"/>
      <c r="CB112" s="88"/>
      <c r="CC112" s="88"/>
      <c r="CD112" s="88"/>
      <c r="CE112" s="88"/>
      <c r="CF112" s="88"/>
      <c r="CG112" s="88"/>
      <c r="CH112" s="88"/>
      <c r="CI112" s="88"/>
      <c r="CJ112" s="88"/>
      <c r="CK112" s="88"/>
      <c r="CL112" s="88"/>
      <c r="CM112" s="88"/>
      <c r="CN112" s="88"/>
      <c r="CO112" s="88"/>
      <c r="CP112" s="88"/>
      <c r="CQ112" s="88"/>
      <c r="CR112" s="88"/>
      <c r="CS112" s="88"/>
      <c r="CT112" s="88"/>
      <c r="CU112" s="88"/>
      <c r="CV112" s="88"/>
      <c r="CW112" s="88"/>
      <c r="CX112" s="88"/>
      <c r="CY112" s="88"/>
      <c r="CZ112" s="88"/>
      <c r="DA112" s="88"/>
      <c r="DB112" s="88"/>
      <c r="DC112" s="88"/>
      <c r="DD112" s="88"/>
      <c r="DE112" s="88"/>
      <c r="DF112" s="88"/>
    </row>
    <row r="113" spans="1:110" s="71" customFormat="1" ht="12.75" customHeight="1">
      <c r="A113" s="57" t="s">
        <v>245</v>
      </c>
      <c r="B113" s="97">
        <v>280</v>
      </c>
      <c r="C113" s="97">
        <v>244</v>
      </c>
      <c r="D113" s="94">
        <f>E113+H113+F113</f>
        <v>25000</v>
      </c>
      <c r="E113" s="115">
        <v>0</v>
      </c>
      <c r="F113" s="95">
        <v>0</v>
      </c>
      <c r="G113" s="95">
        <v>0</v>
      </c>
      <c r="H113" s="95">
        <v>25000</v>
      </c>
      <c r="I113" s="95">
        <v>0</v>
      </c>
      <c r="J113" s="103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  <c r="BY113" s="88"/>
      <c r="BZ113" s="88"/>
      <c r="CA113" s="88"/>
      <c r="CB113" s="88"/>
      <c r="CC113" s="88"/>
      <c r="CD113" s="88"/>
      <c r="CE113" s="88"/>
      <c r="CF113" s="88"/>
      <c r="CG113" s="88"/>
      <c r="CH113" s="88"/>
      <c r="CI113" s="88"/>
      <c r="CJ113" s="88"/>
      <c r="CK113" s="88"/>
      <c r="CL113" s="88"/>
      <c r="CM113" s="88"/>
      <c r="CN113" s="88"/>
      <c r="CO113" s="88"/>
      <c r="CP113" s="88"/>
      <c r="CQ113" s="88"/>
      <c r="CR113" s="88"/>
      <c r="CS113" s="88"/>
      <c r="CT113" s="88"/>
      <c r="CU113" s="88"/>
      <c r="CV113" s="88"/>
      <c r="CW113" s="88"/>
      <c r="CX113" s="88"/>
      <c r="CY113" s="88"/>
      <c r="CZ113" s="88"/>
      <c r="DA113" s="88"/>
      <c r="DB113" s="88"/>
      <c r="DC113" s="88"/>
      <c r="DD113" s="88"/>
      <c r="DE113" s="88"/>
      <c r="DF113" s="88"/>
    </row>
    <row r="114" spans="1:110" s="71" customFormat="1" ht="39" customHeight="1">
      <c r="A114" s="57" t="s">
        <v>53</v>
      </c>
      <c r="B114" s="97">
        <v>300</v>
      </c>
      <c r="C114" s="97" t="s">
        <v>149</v>
      </c>
      <c r="D114" s="94"/>
      <c r="E114" s="115"/>
      <c r="F114" s="95"/>
      <c r="G114" s="95"/>
      <c r="H114" s="95"/>
      <c r="I114" s="95"/>
      <c r="J114" s="103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88"/>
      <c r="BZ114" s="88"/>
      <c r="CA114" s="88"/>
      <c r="CB114" s="88"/>
      <c r="CC114" s="88"/>
      <c r="CD114" s="88"/>
      <c r="CE114" s="88"/>
      <c r="CF114" s="88"/>
      <c r="CG114" s="88"/>
      <c r="CH114" s="88"/>
      <c r="CI114" s="88"/>
      <c r="CJ114" s="88"/>
      <c r="CK114" s="88"/>
      <c r="CL114" s="88"/>
      <c r="CM114" s="88"/>
      <c r="CN114" s="88"/>
      <c r="CO114" s="88"/>
      <c r="CP114" s="88"/>
      <c r="CQ114" s="88"/>
      <c r="CR114" s="88"/>
      <c r="CS114" s="88"/>
      <c r="CT114" s="88"/>
      <c r="CU114" s="88"/>
      <c r="CV114" s="88"/>
      <c r="CW114" s="88"/>
      <c r="CX114" s="88"/>
      <c r="CY114" s="88"/>
      <c r="CZ114" s="88"/>
      <c r="DA114" s="88"/>
      <c r="DB114" s="88"/>
      <c r="DC114" s="88"/>
      <c r="DD114" s="88"/>
      <c r="DE114" s="88"/>
      <c r="DF114" s="88"/>
    </row>
    <row r="115" spans="1:110" s="71" customFormat="1" ht="12.75" customHeight="1">
      <c r="A115" s="57" t="s">
        <v>3</v>
      </c>
      <c r="B115" s="97"/>
      <c r="C115" s="97"/>
      <c r="D115" s="94"/>
      <c r="E115" s="115"/>
      <c r="F115" s="95"/>
      <c r="G115" s="95"/>
      <c r="H115" s="95"/>
      <c r="I115" s="95"/>
      <c r="J115" s="103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  <c r="BY115" s="88"/>
      <c r="BZ115" s="88"/>
      <c r="CA115" s="88"/>
      <c r="CB115" s="88"/>
      <c r="CC115" s="88"/>
      <c r="CD115" s="88"/>
      <c r="CE115" s="88"/>
      <c r="CF115" s="88"/>
      <c r="CG115" s="88"/>
      <c r="CH115" s="88"/>
      <c r="CI115" s="88"/>
      <c r="CJ115" s="88"/>
      <c r="CK115" s="88"/>
      <c r="CL115" s="88"/>
      <c r="CM115" s="88"/>
      <c r="CN115" s="88"/>
      <c r="CO115" s="88"/>
      <c r="CP115" s="88"/>
      <c r="CQ115" s="88"/>
      <c r="CR115" s="88"/>
      <c r="CS115" s="88"/>
      <c r="CT115" s="88"/>
      <c r="CU115" s="88"/>
      <c r="CV115" s="88"/>
      <c r="CW115" s="88"/>
      <c r="CX115" s="88"/>
      <c r="CY115" s="88"/>
      <c r="CZ115" s="88"/>
      <c r="DA115" s="88"/>
      <c r="DB115" s="88"/>
      <c r="DC115" s="88"/>
      <c r="DD115" s="88"/>
      <c r="DE115" s="88"/>
      <c r="DF115" s="88"/>
    </row>
    <row r="116" spans="1:110" s="71" customFormat="1" ht="12.75" customHeight="1">
      <c r="A116" s="57" t="s">
        <v>206</v>
      </c>
      <c r="B116" s="97">
        <v>310</v>
      </c>
      <c r="C116" s="97" t="s">
        <v>149</v>
      </c>
      <c r="D116" s="94">
        <f>E116+H116+F116</f>
        <v>0</v>
      </c>
      <c r="E116" s="115">
        <v>0</v>
      </c>
      <c r="F116" s="95">
        <v>0</v>
      </c>
      <c r="G116" s="95">
        <v>0</v>
      </c>
      <c r="H116" s="95">
        <v>0</v>
      </c>
      <c r="I116" s="95">
        <v>0</v>
      </c>
      <c r="J116" s="103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  <c r="BY116" s="88"/>
      <c r="BZ116" s="88"/>
      <c r="CA116" s="88"/>
      <c r="CB116" s="88"/>
      <c r="CC116" s="88"/>
      <c r="CD116" s="88"/>
      <c r="CE116" s="88"/>
      <c r="CF116" s="88"/>
      <c r="CG116" s="88"/>
      <c r="CH116" s="88"/>
      <c r="CI116" s="88"/>
      <c r="CJ116" s="88"/>
      <c r="CK116" s="88"/>
      <c r="CL116" s="88"/>
      <c r="CM116" s="88"/>
      <c r="CN116" s="88"/>
      <c r="CO116" s="88"/>
      <c r="CP116" s="88"/>
      <c r="CQ116" s="88"/>
      <c r="CR116" s="88"/>
      <c r="CS116" s="88"/>
      <c r="CT116" s="88"/>
      <c r="CU116" s="88"/>
      <c r="CV116" s="88"/>
      <c r="CW116" s="88"/>
      <c r="CX116" s="88"/>
      <c r="CY116" s="88"/>
      <c r="CZ116" s="88"/>
      <c r="DA116" s="88"/>
      <c r="DB116" s="88"/>
      <c r="DC116" s="88"/>
      <c r="DD116" s="88"/>
      <c r="DE116" s="88"/>
      <c r="DF116" s="88"/>
    </row>
    <row r="117" spans="1:110" s="64" customFormat="1" ht="51" customHeight="1">
      <c r="A117" s="90" t="s">
        <v>207</v>
      </c>
      <c r="B117" s="62">
        <v>311</v>
      </c>
      <c r="C117" s="62" t="s">
        <v>149</v>
      </c>
      <c r="D117" s="96">
        <f>E117+H117+F117</f>
        <v>0</v>
      </c>
      <c r="E117" s="74">
        <v>0</v>
      </c>
      <c r="F117" s="98">
        <v>0</v>
      </c>
      <c r="G117" s="98">
        <v>0</v>
      </c>
      <c r="H117" s="98">
        <v>0</v>
      </c>
      <c r="I117" s="98">
        <v>0</v>
      </c>
      <c r="J117" s="10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</row>
    <row r="118" spans="1:110" s="64" customFormat="1" ht="25.5" customHeight="1">
      <c r="A118" s="90" t="s">
        <v>208</v>
      </c>
      <c r="B118" s="62">
        <v>312</v>
      </c>
      <c r="C118" s="62" t="s">
        <v>149</v>
      </c>
      <c r="D118" s="96">
        <f>E118+H118+F118</f>
        <v>0</v>
      </c>
      <c r="E118" s="74">
        <v>0</v>
      </c>
      <c r="F118" s="98">
        <v>0</v>
      </c>
      <c r="G118" s="98">
        <v>0</v>
      </c>
      <c r="H118" s="98">
        <v>0</v>
      </c>
      <c r="I118" s="98">
        <v>0</v>
      </c>
      <c r="J118" s="10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</row>
    <row r="119" spans="1:110" s="71" customFormat="1" ht="15.75" customHeight="1">
      <c r="A119" s="91" t="s">
        <v>209</v>
      </c>
      <c r="B119" s="97">
        <v>320</v>
      </c>
      <c r="C119" s="97">
        <v>244</v>
      </c>
      <c r="D119" s="94">
        <f>D121+D125</f>
        <v>16271006.61</v>
      </c>
      <c r="E119" s="94">
        <f>E121+E125</f>
        <v>8770085</v>
      </c>
      <c r="F119" s="94">
        <f>F121+F125</f>
        <v>1000000</v>
      </c>
      <c r="G119" s="94">
        <f>G121+G125</f>
        <v>0</v>
      </c>
      <c r="H119" s="94">
        <f>H121+H125</f>
        <v>6500921.61</v>
      </c>
      <c r="I119" s="94">
        <f>I121</f>
        <v>0</v>
      </c>
      <c r="J119" s="103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  <c r="BY119" s="88"/>
      <c r="BZ119" s="88"/>
      <c r="CA119" s="88"/>
      <c r="CB119" s="88"/>
      <c r="CC119" s="88"/>
      <c r="CD119" s="88"/>
      <c r="CE119" s="88"/>
      <c r="CF119" s="88"/>
      <c r="CG119" s="88"/>
      <c r="CH119" s="88"/>
      <c r="CI119" s="88"/>
      <c r="CJ119" s="88"/>
      <c r="CK119" s="88"/>
      <c r="CL119" s="88"/>
      <c r="CM119" s="88"/>
      <c r="CN119" s="88"/>
      <c r="CO119" s="88"/>
      <c r="CP119" s="88"/>
      <c r="CQ119" s="88"/>
      <c r="CR119" s="88"/>
      <c r="CS119" s="88"/>
      <c r="CT119" s="88"/>
      <c r="CU119" s="88"/>
      <c r="CV119" s="88"/>
      <c r="CW119" s="88"/>
      <c r="CX119" s="88"/>
      <c r="CY119" s="88"/>
      <c r="CZ119" s="88"/>
      <c r="DA119" s="88"/>
      <c r="DB119" s="88"/>
      <c r="DC119" s="88"/>
      <c r="DD119" s="88"/>
      <c r="DE119" s="88"/>
      <c r="DF119" s="88"/>
    </row>
    <row r="120" spans="1:110" s="64" customFormat="1" ht="12" customHeight="1">
      <c r="A120" s="91" t="s">
        <v>3</v>
      </c>
      <c r="B120" s="97"/>
      <c r="C120" s="62"/>
      <c r="D120" s="96"/>
      <c r="E120" s="74"/>
      <c r="F120" s="98"/>
      <c r="G120" s="98"/>
      <c r="H120" s="98"/>
      <c r="I120" s="98"/>
      <c r="J120" s="10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</row>
    <row r="121" spans="1:110" s="71" customFormat="1" ht="24">
      <c r="A121" s="57" t="s">
        <v>211</v>
      </c>
      <c r="B121" s="97">
        <v>321</v>
      </c>
      <c r="C121" s="97">
        <v>244</v>
      </c>
      <c r="D121" s="94">
        <f>E121+H121+F121</f>
        <v>3572365</v>
      </c>
      <c r="E121" s="115">
        <f>E123+E124</f>
        <v>2100000</v>
      </c>
      <c r="F121" s="95">
        <v>1000000</v>
      </c>
      <c r="G121" s="95">
        <v>0</v>
      </c>
      <c r="H121" s="95">
        <f>H124</f>
        <v>472365</v>
      </c>
      <c r="I121" s="95">
        <v>0</v>
      </c>
      <c r="J121" s="103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  <c r="BY121" s="88"/>
      <c r="BZ121" s="88"/>
      <c r="CA121" s="88"/>
      <c r="CB121" s="88"/>
      <c r="CC121" s="88"/>
      <c r="CD121" s="88"/>
      <c r="CE121" s="88"/>
      <c r="CF121" s="88"/>
      <c r="CG121" s="88"/>
      <c r="CH121" s="88"/>
      <c r="CI121" s="88"/>
      <c r="CJ121" s="88"/>
      <c r="CK121" s="88"/>
      <c r="CL121" s="88"/>
      <c r="CM121" s="88"/>
      <c r="CN121" s="88"/>
      <c r="CO121" s="88"/>
      <c r="CP121" s="88"/>
      <c r="CQ121" s="88"/>
      <c r="CR121" s="88"/>
      <c r="CS121" s="88"/>
      <c r="CT121" s="88"/>
      <c r="CU121" s="88"/>
      <c r="CV121" s="88"/>
      <c r="CW121" s="88"/>
      <c r="CX121" s="88"/>
      <c r="CY121" s="88"/>
      <c r="CZ121" s="88"/>
      <c r="DA121" s="88"/>
      <c r="DB121" s="88"/>
      <c r="DC121" s="88"/>
      <c r="DD121" s="88"/>
      <c r="DE121" s="88"/>
      <c r="DF121" s="88"/>
    </row>
    <row r="122" spans="1:110" s="71" customFormat="1" ht="12">
      <c r="A122" s="57" t="s">
        <v>3</v>
      </c>
      <c r="B122" s="97"/>
      <c r="C122" s="97"/>
      <c r="D122" s="94"/>
      <c r="E122" s="115"/>
      <c r="F122" s="95"/>
      <c r="G122" s="95"/>
      <c r="H122" s="95"/>
      <c r="I122" s="95"/>
      <c r="J122" s="103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  <c r="BY122" s="88"/>
      <c r="BZ122" s="88"/>
      <c r="CA122" s="88"/>
      <c r="CB122" s="88"/>
      <c r="CC122" s="88"/>
      <c r="CD122" s="88"/>
      <c r="CE122" s="88"/>
      <c r="CF122" s="88"/>
      <c r="CG122" s="88"/>
      <c r="CH122" s="88"/>
      <c r="CI122" s="88"/>
      <c r="CJ122" s="88"/>
      <c r="CK122" s="88"/>
      <c r="CL122" s="88"/>
      <c r="CM122" s="88"/>
      <c r="CN122" s="88"/>
      <c r="CO122" s="88"/>
      <c r="CP122" s="88"/>
      <c r="CQ122" s="88"/>
      <c r="CR122" s="88"/>
      <c r="CS122" s="88"/>
      <c r="CT122" s="88"/>
      <c r="CU122" s="88"/>
      <c r="CV122" s="88"/>
      <c r="CW122" s="88"/>
      <c r="CX122" s="88"/>
      <c r="CY122" s="88"/>
      <c r="CZ122" s="88"/>
      <c r="DA122" s="88"/>
      <c r="DB122" s="88"/>
      <c r="DC122" s="88"/>
      <c r="DD122" s="88"/>
      <c r="DE122" s="88"/>
      <c r="DF122" s="88"/>
    </row>
    <row r="123" spans="1:110" s="64" customFormat="1" ht="24">
      <c r="A123" s="61" t="s">
        <v>298</v>
      </c>
      <c r="B123" s="62">
        <v>322</v>
      </c>
      <c r="C123" s="62">
        <v>244</v>
      </c>
      <c r="D123" s="96">
        <v>1000000</v>
      </c>
      <c r="E123" s="74">
        <v>0</v>
      </c>
      <c r="F123" s="98">
        <v>1000000</v>
      </c>
      <c r="G123" s="98">
        <v>0</v>
      </c>
      <c r="H123" s="98">
        <v>0</v>
      </c>
      <c r="I123" s="98">
        <v>0</v>
      </c>
      <c r="J123" s="104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</row>
    <row r="124" spans="1:110" s="64" customFormat="1" ht="24">
      <c r="A124" s="105" t="s">
        <v>297</v>
      </c>
      <c r="B124" s="62">
        <v>323</v>
      </c>
      <c r="C124" s="62">
        <v>244</v>
      </c>
      <c r="D124" s="96">
        <f>E124+H124</f>
        <v>2572365</v>
      </c>
      <c r="E124" s="74">
        <f>2500000-400000</f>
        <v>2100000</v>
      </c>
      <c r="F124" s="98">
        <v>0</v>
      </c>
      <c r="G124" s="98">
        <v>0</v>
      </c>
      <c r="H124" s="98">
        <v>472365</v>
      </c>
      <c r="I124" s="98"/>
      <c r="J124" s="104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</row>
    <row r="125" spans="1:110" s="71" customFormat="1" ht="24">
      <c r="A125" s="57" t="s">
        <v>210</v>
      </c>
      <c r="B125" s="97">
        <v>324</v>
      </c>
      <c r="C125" s="97">
        <v>244</v>
      </c>
      <c r="D125" s="94">
        <f>E125+H125</f>
        <v>12698641.61</v>
      </c>
      <c r="E125" s="115">
        <f>E127+E128+E129+E130</f>
        <v>6670085</v>
      </c>
      <c r="F125" s="95">
        <v>0</v>
      </c>
      <c r="G125" s="95">
        <v>0</v>
      </c>
      <c r="H125" s="95">
        <f>H127+H128+H129+H130</f>
        <v>6028556.61</v>
      </c>
      <c r="I125" s="95">
        <v>0</v>
      </c>
      <c r="J125" s="103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  <c r="BY125" s="88"/>
      <c r="BZ125" s="88"/>
      <c r="CA125" s="88"/>
      <c r="CB125" s="88"/>
      <c r="CC125" s="88"/>
      <c r="CD125" s="88"/>
      <c r="CE125" s="88"/>
      <c r="CF125" s="88"/>
      <c r="CG125" s="88"/>
      <c r="CH125" s="88"/>
      <c r="CI125" s="88"/>
      <c r="CJ125" s="88"/>
      <c r="CK125" s="88"/>
      <c r="CL125" s="88"/>
      <c r="CM125" s="88"/>
      <c r="CN125" s="88"/>
      <c r="CO125" s="88"/>
      <c r="CP125" s="88"/>
      <c r="CQ125" s="88"/>
      <c r="CR125" s="88"/>
      <c r="CS125" s="88"/>
      <c r="CT125" s="88"/>
      <c r="CU125" s="88"/>
      <c r="CV125" s="88"/>
      <c r="CW125" s="88"/>
      <c r="CX125" s="88"/>
      <c r="CY125" s="88"/>
      <c r="CZ125" s="88"/>
      <c r="DA125" s="88"/>
      <c r="DB125" s="88"/>
      <c r="DC125" s="88"/>
      <c r="DD125" s="88"/>
      <c r="DE125" s="88"/>
      <c r="DF125" s="88"/>
    </row>
    <row r="126" spans="1:110" s="71" customFormat="1" ht="12">
      <c r="A126" s="57" t="s">
        <v>3</v>
      </c>
      <c r="B126" s="97"/>
      <c r="C126" s="97"/>
      <c r="D126" s="94"/>
      <c r="E126" s="115"/>
      <c r="F126" s="95"/>
      <c r="G126" s="95"/>
      <c r="H126" s="95"/>
      <c r="I126" s="95"/>
      <c r="J126" s="103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  <c r="BY126" s="88"/>
      <c r="BZ126" s="88"/>
      <c r="CA126" s="88"/>
      <c r="CB126" s="88"/>
      <c r="CC126" s="88"/>
      <c r="CD126" s="88"/>
      <c r="CE126" s="88"/>
      <c r="CF126" s="88"/>
      <c r="CG126" s="88"/>
      <c r="CH126" s="88"/>
      <c r="CI126" s="88"/>
      <c r="CJ126" s="88"/>
      <c r="CK126" s="88"/>
      <c r="CL126" s="88"/>
      <c r="CM126" s="88"/>
      <c r="CN126" s="88"/>
      <c r="CO126" s="88"/>
      <c r="CP126" s="88"/>
      <c r="CQ126" s="88"/>
      <c r="CR126" s="88"/>
      <c r="CS126" s="88"/>
      <c r="CT126" s="88"/>
      <c r="CU126" s="88"/>
      <c r="CV126" s="88"/>
      <c r="CW126" s="88"/>
      <c r="CX126" s="88"/>
      <c r="CY126" s="88"/>
      <c r="CZ126" s="88"/>
      <c r="DA126" s="88"/>
      <c r="DB126" s="88"/>
      <c r="DC126" s="88"/>
      <c r="DD126" s="88"/>
      <c r="DE126" s="88"/>
      <c r="DF126" s="88"/>
    </row>
    <row r="127" spans="1:110" s="66" customFormat="1" ht="28.5" customHeight="1">
      <c r="A127" s="61" t="s">
        <v>212</v>
      </c>
      <c r="B127" s="62">
        <v>325</v>
      </c>
      <c r="C127" s="62">
        <v>244</v>
      </c>
      <c r="D127" s="96">
        <f>E127+H127</f>
        <v>0</v>
      </c>
      <c r="E127" s="74">
        <v>0</v>
      </c>
      <c r="F127" s="98">
        <v>0</v>
      </c>
      <c r="G127" s="98">
        <v>0</v>
      </c>
      <c r="H127" s="98">
        <v>0</v>
      </c>
      <c r="I127" s="98">
        <v>0</v>
      </c>
      <c r="J127" s="104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</row>
    <row r="128" spans="1:110" s="66" customFormat="1" ht="48" customHeight="1">
      <c r="A128" s="61" t="s">
        <v>213</v>
      </c>
      <c r="B128" s="62">
        <v>326</v>
      </c>
      <c r="C128" s="62">
        <v>244</v>
      </c>
      <c r="D128" s="96">
        <f>E128+H128</f>
        <v>450000</v>
      </c>
      <c r="E128" s="74">
        <v>220000</v>
      </c>
      <c r="F128" s="98">
        <v>0</v>
      </c>
      <c r="G128" s="98">
        <v>0</v>
      </c>
      <c r="H128" s="98">
        <f>230000</f>
        <v>230000</v>
      </c>
      <c r="I128" s="98">
        <v>0</v>
      </c>
      <c r="J128" s="104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</row>
    <row r="129" spans="1:110" s="66" customFormat="1" ht="40.5" customHeight="1">
      <c r="A129" s="61" t="s">
        <v>214</v>
      </c>
      <c r="B129" s="62">
        <v>327</v>
      </c>
      <c r="C129" s="62">
        <v>244</v>
      </c>
      <c r="D129" s="96">
        <v>0</v>
      </c>
      <c r="E129" s="74">
        <v>0</v>
      </c>
      <c r="F129" s="98">
        <v>0</v>
      </c>
      <c r="G129" s="98">
        <v>0</v>
      </c>
      <c r="H129" s="98">
        <v>0</v>
      </c>
      <c r="I129" s="98">
        <v>0</v>
      </c>
      <c r="J129" s="104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</row>
    <row r="130" spans="1:110" s="66" customFormat="1" ht="24" customHeight="1">
      <c r="A130" s="105" t="s">
        <v>215</v>
      </c>
      <c r="B130" s="106">
        <v>328</v>
      </c>
      <c r="C130" s="106">
        <v>244</v>
      </c>
      <c r="D130" s="107">
        <f>E130+F130+G130+H130</f>
        <v>12248641.61</v>
      </c>
      <c r="E130" s="74">
        <f>6143585+306500</f>
        <v>6450085</v>
      </c>
      <c r="F130" s="74">
        <v>0</v>
      </c>
      <c r="G130" s="98">
        <v>0</v>
      </c>
      <c r="H130" s="98">
        <v>5798556.61</v>
      </c>
      <c r="I130" s="98">
        <v>0</v>
      </c>
      <c r="J130" s="104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</row>
    <row r="131" spans="1:110" s="60" customFormat="1" ht="24">
      <c r="A131" s="57" t="s">
        <v>54</v>
      </c>
      <c r="B131" s="97">
        <v>400</v>
      </c>
      <c r="C131" s="97"/>
      <c r="D131" s="58">
        <v>0</v>
      </c>
      <c r="E131" s="58">
        <v>0</v>
      </c>
      <c r="F131" s="58">
        <v>0</v>
      </c>
      <c r="G131" s="58">
        <v>0</v>
      </c>
      <c r="H131" s="58">
        <v>0</v>
      </c>
      <c r="I131" s="58">
        <v>0</v>
      </c>
      <c r="J131" s="103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59"/>
    </row>
    <row r="132" spans="1:10" ht="12">
      <c r="A132" s="57" t="s">
        <v>3</v>
      </c>
      <c r="B132" s="175">
        <v>410</v>
      </c>
      <c r="C132" s="175"/>
      <c r="D132" s="181">
        <v>0</v>
      </c>
      <c r="E132" s="181">
        <v>0</v>
      </c>
      <c r="F132" s="181">
        <v>0</v>
      </c>
      <c r="G132" s="181">
        <v>0</v>
      </c>
      <c r="H132" s="181">
        <v>0</v>
      </c>
      <c r="I132" s="181">
        <v>0</v>
      </c>
      <c r="J132" s="103"/>
    </row>
    <row r="133" spans="1:110" s="56" customFormat="1" ht="18.75" customHeight="1">
      <c r="A133" s="97" t="s">
        <v>55</v>
      </c>
      <c r="B133" s="175"/>
      <c r="C133" s="175"/>
      <c r="D133" s="181"/>
      <c r="E133" s="181"/>
      <c r="F133" s="181"/>
      <c r="G133" s="181"/>
      <c r="H133" s="181"/>
      <c r="I133" s="181"/>
      <c r="J133" s="103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5"/>
      <c r="CP133" s="55"/>
      <c r="CQ133" s="55"/>
      <c r="CR133" s="55"/>
      <c r="CS133" s="55"/>
      <c r="CT133" s="55"/>
      <c r="CU133" s="55"/>
      <c r="CV133" s="55"/>
      <c r="CW133" s="55"/>
      <c r="CX133" s="55"/>
      <c r="CY133" s="55"/>
      <c r="CZ133" s="55"/>
      <c r="DA133" s="55"/>
      <c r="DB133" s="55"/>
      <c r="DC133" s="55"/>
      <c r="DD133" s="55"/>
      <c r="DE133" s="55"/>
      <c r="DF133" s="55"/>
    </row>
    <row r="134" spans="1:10" ht="17.25" customHeight="1">
      <c r="A134" s="57" t="s">
        <v>56</v>
      </c>
      <c r="B134" s="97">
        <v>420</v>
      </c>
      <c r="C134" s="97"/>
      <c r="D134" s="95">
        <v>0</v>
      </c>
      <c r="E134" s="95">
        <v>0</v>
      </c>
      <c r="F134" s="95">
        <v>0</v>
      </c>
      <c r="G134" s="95">
        <v>0</v>
      </c>
      <c r="H134" s="95">
        <v>0</v>
      </c>
      <c r="I134" s="95">
        <v>0</v>
      </c>
      <c r="J134" s="103"/>
    </row>
    <row r="135" spans="1:10" ht="17.25" customHeight="1">
      <c r="A135" s="57" t="s">
        <v>3</v>
      </c>
      <c r="B135" s="97"/>
      <c r="C135" s="97"/>
      <c r="D135" s="95"/>
      <c r="E135" s="95"/>
      <c r="F135" s="95"/>
      <c r="G135" s="95"/>
      <c r="H135" s="95"/>
      <c r="I135" s="95"/>
      <c r="J135" s="103"/>
    </row>
    <row r="136" spans="1:10" ht="17.25" customHeight="1">
      <c r="A136" s="90" t="s">
        <v>192</v>
      </c>
      <c r="B136" s="97">
        <v>421</v>
      </c>
      <c r="C136" s="97"/>
      <c r="D136" s="95"/>
      <c r="E136" s="95"/>
      <c r="F136" s="95"/>
      <c r="G136" s="95"/>
      <c r="H136" s="95"/>
      <c r="I136" s="95"/>
      <c r="J136" s="103"/>
    </row>
    <row r="137" spans="1:10" ht="17.25" customHeight="1">
      <c r="A137" s="90" t="s">
        <v>192</v>
      </c>
      <c r="B137" s="97">
        <v>422</v>
      </c>
      <c r="C137" s="97"/>
      <c r="D137" s="95"/>
      <c r="E137" s="95"/>
      <c r="F137" s="95"/>
      <c r="G137" s="95"/>
      <c r="H137" s="95"/>
      <c r="I137" s="95"/>
      <c r="J137" s="103"/>
    </row>
    <row r="138" spans="1:110" s="60" customFormat="1" ht="12">
      <c r="A138" s="57" t="s">
        <v>57</v>
      </c>
      <c r="B138" s="97">
        <v>500</v>
      </c>
      <c r="C138" s="97" t="s">
        <v>44</v>
      </c>
      <c r="D138" s="58">
        <f>E138+F138+G138+H138+I138</f>
        <v>584841.7</v>
      </c>
      <c r="E138" s="58">
        <v>0</v>
      </c>
      <c r="F138" s="58">
        <v>0</v>
      </c>
      <c r="G138" s="58">
        <v>0</v>
      </c>
      <c r="H138" s="58">
        <v>584841.7</v>
      </c>
      <c r="I138" s="58">
        <v>0</v>
      </c>
      <c r="J138" s="103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  <c r="DD138" s="59"/>
      <c r="DE138" s="59"/>
      <c r="DF138" s="59"/>
    </row>
    <row r="139" spans="1:110" s="60" customFormat="1" ht="12">
      <c r="A139" s="57" t="s">
        <v>58</v>
      </c>
      <c r="B139" s="97">
        <v>600</v>
      </c>
      <c r="C139" s="97" t="s">
        <v>44</v>
      </c>
      <c r="D139" s="58">
        <f>E139+F139+G139+H139+I139</f>
        <v>0</v>
      </c>
      <c r="E139" s="58">
        <v>0</v>
      </c>
      <c r="F139" s="58">
        <v>0</v>
      </c>
      <c r="G139" s="58">
        <v>0</v>
      </c>
      <c r="H139" s="58">
        <v>0</v>
      </c>
      <c r="I139" s="58">
        <v>0</v>
      </c>
      <c r="J139" s="103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59"/>
      <c r="CH139" s="59"/>
      <c r="CI139" s="59"/>
      <c r="CJ139" s="59"/>
      <c r="CK139" s="59"/>
      <c r="CL139" s="59"/>
      <c r="CM139" s="59"/>
      <c r="CN139" s="59"/>
      <c r="CO139" s="59"/>
      <c r="CP139" s="59"/>
      <c r="CQ139" s="59"/>
      <c r="CR139" s="59"/>
      <c r="CS139" s="59"/>
      <c r="CT139" s="59"/>
      <c r="CU139" s="59"/>
      <c r="CV139" s="59"/>
      <c r="CW139" s="59"/>
      <c r="CX139" s="59"/>
      <c r="CY139" s="59"/>
      <c r="CZ139" s="59"/>
      <c r="DA139" s="59"/>
      <c r="DB139" s="59"/>
      <c r="DC139" s="59"/>
      <c r="DD139" s="59"/>
      <c r="DE139" s="59"/>
      <c r="DF139" s="59"/>
    </row>
    <row r="141" spans="1:110" s="12" customFormat="1" ht="12">
      <c r="A141" s="52" t="s">
        <v>137</v>
      </c>
      <c r="B141" s="52"/>
      <c r="C141" s="93"/>
      <c r="D141" s="93"/>
      <c r="E141" s="190"/>
      <c r="F141" s="190"/>
      <c r="G141" s="93"/>
      <c r="H141" s="190" t="s">
        <v>299</v>
      </c>
      <c r="I141" s="190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8"/>
      <c r="BF141" s="68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68"/>
      <c r="BR141" s="68"/>
      <c r="BS141" s="68"/>
      <c r="BT141" s="68"/>
      <c r="BU141" s="68"/>
      <c r="BV141" s="68"/>
      <c r="BW141" s="68"/>
      <c r="BX141" s="68"/>
      <c r="BY141" s="67"/>
      <c r="BZ141" s="67"/>
      <c r="CA141" s="68"/>
      <c r="CB141" s="68"/>
      <c r="CC141" s="68"/>
      <c r="CD141" s="68"/>
      <c r="CE141" s="68"/>
      <c r="CF141" s="68"/>
      <c r="CG141" s="68"/>
      <c r="CH141" s="68"/>
      <c r="CI141" s="68"/>
      <c r="CJ141" s="68"/>
      <c r="CK141" s="68"/>
      <c r="CL141" s="68"/>
      <c r="CM141" s="68"/>
      <c r="CN141" s="68"/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7"/>
      <c r="DF141" s="67"/>
    </row>
    <row r="142" spans="1:110" s="12" customFormat="1" ht="11.25" customHeight="1">
      <c r="A142" s="52"/>
      <c r="B142" s="52"/>
      <c r="C142" s="93"/>
      <c r="D142" s="93"/>
      <c r="E142" s="187" t="s">
        <v>116</v>
      </c>
      <c r="F142" s="187"/>
      <c r="G142" s="93"/>
      <c r="H142" s="187" t="s">
        <v>117</v>
      </c>
      <c r="I142" s="18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  <c r="BU142" s="69"/>
      <c r="BV142" s="69"/>
      <c r="BW142" s="69"/>
      <c r="BX142" s="69"/>
      <c r="BY142" s="67"/>
      <c r="BZ142" s="67"/>
      <c r="CA142" s="69"/>
      <c r="CB142" s="69"/>
      <c r="CC142" s="69"/>
      <c r="CD142" s="69"/>
      <c r="CE142" s="69"/>
      <c r="CF142" s="69"/>
      <c r="CG142" s="69"/>
      <c r="CH142" s="69"/>
      <c r="CI142" s="69"/>
      <c r="CJ142" s="69"/>
      <c r="CK142" s="69"/>
      <c r="CL142" s="69"/>
      <c r="CM142" s="69"/>
      <c r="CN142" s="69"/>
      <c r="CO142" s="69"/>
      <c r="CP142" s="69"/>
      <c r="CQ142" s="69"/>
      <c r="CR142" s="69"/>
      <c r="CS142" s="69"/>
      <c r="CT142" s="69"/>
      <c r="CU142" s="69"/>
      <c r="CV142" s="69"/>
      <c r="CW142" s="69"/>
      <c r="CX142" s="69"/>
      <c r="CY142" s="69"/>
      <c r="CZ142" s="69"/>
      <c r="DA142" s="69"/>
      <c r="DB142" s="69"/>
      <c r="DC142" s="69"/>
      <c r="DD142" s="69"/>
      <c r="DE142" s="67"/>
      <c r="DF142" s="67"/>
    </row>
    <row r="143" spans="1:110" s="12" customFormat="1" ht="12">
      <c r="A143" s="52" t="s">
        <v>148</v>
      </c>
      <c r="B143" s="52"/>
      <c r="C143" s="93"/>
      <c r="D143" s="93"/>
      <c r="E143" s="190"/>
      <c r="F143" s="190"/>
      <c r="G143" s="93"/>
      <c r="H143" s="190" t="s">
        <v>151</v>
      </c>
      <c r="I143" s="190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68"/>
      <c r="BP143" s="68"/>
      <c r="BQ143" s="68"/>
      <c r="BR143" s="68"/>
      <c r="BS143" s="68"/>
      <c r="BT143" s="68"/>
      <c r="BU143" s="68"/>
      <c r="BV143" s="68"/>
      <c r="BW143" s="68"/>
      <c r="BX143" s="68"/>
      <c r="BY143" s="67"/>
      <c r="BZ143" s="67"/>
      <c r="CA143" s="68"/>
      <c r="CB143" s="68"/>
      <c r="CC143" s="68"/>
      <c r="CD143" s="68"/>
      <c r="CE143" s="68"/>
      <c r="CF143" s="68"/>
      <c r="CG143" s="68"/>
      <c r="CH143" s="68"/>
      <c r="CI143" s="68"/>
      <c r="CJ143" s="68"/>
      <c r="CK143" s="68"/>
      <c r="CL143" s="68"/>
      <c r="CM143" s="68"/>
      <c r="CN143" s="68"/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7"/>
      <c r="DF143" s="67"/>
    </row>
    <row r="144" spans="1:110" s="12" customFormat="1" ht="12">
      <c r="A144" s="52"/>
      <c r="B144" s="52"/>
      <c r="C144" s="93"/>
      <c r="D144" s="93"/>
      <c r="E144" s="187" t="s">
        <v>116</v>
      </c>
      <c r="F144" s="187"/>
      <c r="G144" s="93"/>
      <c r="H144" s="187" t="s">
        <v>117</v>
      </c>
      <c r="I144" s="18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7"/>
      <c r="BZ144" s="67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/>
      <c r="CP144" s="69"/>
      <c r="CQ144" s="69"/>
      <c r="CR144" s="69"/>
      <c r="CS144" s="69"/>
      <c r="CT144" s="69"/>
      <c r="CU144" s="69"/>
      <c r="CV144" s="69"/>
      <c r="CW144" s="69"/>
      <c r="CX144" s="69"/>
      <c r="CY144" s="69"/>
      <c r="CZ144" s="69"/>
      <c r="DA144" s="69"/>
      <c r="DB144" s="69"/>
      <c r="DC144" s="69"/>
      <c r="DD144" s="69"/>
      <c r="DE144" s="67"/>
      <c r="DF144" s="67"/>
    </row>
    <row r="145" spans="1:110" s="12" customFormat="1" ht="12">
      <c r="A145" s="52" t="s">
        <v>152</v>
      </c>
      <c r="D145" s="93"/>
      <c r="E145" s="190"/>
      <c r="F145" s="190"/>
      <c r="G145" s="93"/>
      <c r="H145" s="190" t="s">
        <v>153</v>
      </c>
      <c r="I145" s="190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  <c r="BU145" s="69"/>
      <c r="BV145" s="69"/>
      <c r="BW145" s="69"/>
      <c r="BX145" s="69"/>
      <c r="BY145" s="67"/>
      <c r="BZ145" s="67"/>
      <c r="CA145" s="69"/>
      <c r="CB145" s="69"/>
      <c r="CC145" s="69"/>
      <c r="CD145" s="69"/>
      <c r="CE145" s="69"/>
      <c r="CF145" s="69"/>
      <c r="CG145" s="69"/>
      <c r="CH145" s="69"/>
      <c r="CI145" s="69"/>
      <c r="CJ145" s="69"/>
      <c r="CK145" s="69"/>
      <c r="CL145" s="69"/>
      <c r="CM145" s="69"/>
      <c r="CN145" s="69"/>
      <c r="CO145" s="69"/>
      <c r="CP145" s="69"/>
      <c r="CQ145" s="69"/>
      <c r="CR145" s="69"/>
      <c r="CS145" s="69"/>
      <c r="CT145" s="69"/>
      <c r="CU145" s="69"/>
      <c r="CV145" s="69"/>
      <c r="CW145" s="69"/>
      <c r="CX145" s="69"/>
      <c r="CY145" s="69"/>
      <c r="CZ145" s="69"/>
      <c r="DA145" s="69"/>
      <c r="DB145" s="69"/>
      <c r="DC145" s="69"/>
      <c r="DD145" s="69"/>
      <c r="DE145" s="67"/>
      <c r="DF145" s="67"/>
    </row>
    <row r="146" spans="1:110" s="12" customFormat="1" ht="12">
      <c r="A146" s="52"/>
      <c r="B146" s="52"/>
      <c r="C146" s="93"/>
      <c r="D146" s="93"/>
      <c r="E146" s="187" t="s">
        <v>116</v>
      </c>
      <c r="F146" s="187"/>
      <c r="G146" s="73"/>
      <c r="H146" s="187" t="s">
        <v>117</v>
      </c>
      <c r="I146" s="187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7"/>
      <c r="BW146" s="67"/>
      <c r="BX146" s="67"/>
      <c r="BY146" s="67"/>
      <c r="BZ146" s="67"/>
      <c r="CA146" s="67"/>
      <c r="CB146" s="67"/>
      <c r="CC146" s="67"/>
      <c r="CD146" s="6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</row>
    <row r="149" ht="12">
      <c r="A149" s="52" t="s">
        <v>296</v>
      </c>
    </row>
  </sheetData>
  <sheetProtection/>
  <mergeCells count="81">
    <mergeCell ref="D90:D91"/>
    <mergeCell ref="H145:I145"/>
    <mergeCell ref="H146:I146"/>
    <mergeCell ref="E145:F145"/>
    <mergeCell ref="E146:F146"/>
    <mergeCell ref="E141:F141"/>
    <mergeCell ref="E143:F143"/>
    <mergeCell ref="E142:F142"/>
    <mergeCell ref="E144:F144"/>
    <mergeCell ref="H141:I141"/>
    <mergeCell ref="H143:I143"/>
    <mergeCell ref="H142:I142"/>
    <mergeCell ref="H144:I144"/>
    <mergeCell ref="B90:B91"/>
    <mergeCell ref="C90:C91"/>
    <mergeCell ref="E90:E91"/>
    <mergeCell ref="F90:F91"/>
    <mergeCell ref="H132:H133"/>
    <mergeCell ref="I132:I133"/>
    <mergeCell ref="G90:G91"/>
    <mergeCell ref="H90:H91"/>
    <mergeCell ref="I69:I70"/>
    <mergeCell ref="F83:F84"/>
    <mergeCell ref="F69:F70"/>
    <mergeCell ref="C63:C64"/>
    <mergeCell ref="D63:D64"/>
    <mergeCell ref="E63:E64"/>
    <mergeCell ref="G83:G84"/>
    <mergeCell ref="H83:H84"/>
    <mergeCell ref="I83:I84"/>
    <mergeCell ref="B83:B84"/>
    <mergeCell ref="D83:D84"/>
    <mergeCell ref="E83:E84"/>
    <mergeCell ref="B69:B70"/>
    <mergeCell ref="C69:C70"/>
    <mergeCell ref="D69:D70"/>
    <mergeCell ref="E69:E70"/>
    <mergeCell ref="A3:I3"/>
    <mergeCell ref="B132:B133"/>
    <mergeCell ref="C132:C133"/>
    <mergeCell ref="D132:D133"/>
    <mergeCell ref="E132:E133"/>
    <mergeCell ref="F132:F133"/>
    <mergeCell ref="G132:G133"/>
    <mergeCell ref="B48:B49"/>
    <mergeCell ref="C48:C49"/>
    <mergeCell ref="D48:D49"/>
    <mergeCell ref="B63:B64"/>
    <mergeCell ref="I12:I13"/>
    <mergeCell ref="F63:F64"/>
    <mergeCell ref="H48:H49"/>
    <mergeCell ref="I48:I49"/>
    <mergeCell ref="G48:G49"/>
    <mergeCell ref="H12:H13"/>
    <mergeCell ref="A4:C4"/>
    <mergeCell ref="D4:F4"/>
    <mergeCell ref="I90:I91"/>
    <mergeCell ref="G63:G64"/>
    <mergeCell ref="H63:H64"/>
    <mergeCell ref="I63:I64"/>
    <mergeCell ref="G69:G70"/>
    <mergeCell ref="H69:H70"/>
    <mergeCell ref="E48:E49"/>
    <mergeCell ref="F48:F49"/>
    <mergeCell ref="G8:G9"/>
    <mergeCell ref="B12:B13"/>
    <mergeCell ref="C12:C13"/>
    <mergeCell ref="D12:D13"/>
    <mergeCell ref="E12:E13"/>
    <mergeCell ref="F12:F13"/>
    <mergeCell ref="G12:G13"/>
    <mergeCell ref="H8:I8"/>
    <mergeCell ref="G4:I4"/>
    <mergeCell ref="A6:A9"/>
    <mergeCell ref="B6:B9"/>
    <mergeCell ref="C6:C9"/>
    <mergeCell ref="D6:I6"/>
    <mergeCell ref="D7:D9"/>
    <mergeCell ref="E7:I7"/>
    <mergeCell ref="E8:E9"/>
    <mergeCell ref="F8:F9"/>
  </mergeCells>
  <printOptions/>
  <pageMargins left="0.3937007874015748" right="0.3937007874015748" top="0.3937007874015748" bottom="0.1968503937007874" header="0" footer="0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24.7109375" style="76" customWidth="1"/>
    <col min="2" max="2" width="7.8515625" style="76" customWidth="1"/>
    <col min="3" max="3" width="8.7109375" style="76" customWidth="1"/>
    <col min="4" max="4" width="14.7109375" style="76" customWidth="1"/>
    <col min="5" max="5" width="15.140625" style="76" customWidth="1"/>
    <col min="6" max="6" width="10.57421875" style="76" customWidth="1"/>
    <col min="7" max="7" width="13.8515625" style="76" customWidth="1"/>
    <col min="8" max="9" width="9.140625" style="76" customWidth="1"/>
    <col min="10" max="10" width="14.57421875" style="76" customWidth="1"/>
    <col min="11" max="11" width="16.00390625" style="76" customWidth="1"/>
    <col min="12" max="12" width="8.28125" style="76" customWidth="1"/>
    <col min="13" max="13" width="9.140625" style="76" customWidth="1"/>
    <col min="14" max="14" width="14.140625" style="76" customWidth="1"/>
    <col min="15" max="15" width="9.140625" style="76" customWidth="1"/>
    <col min="16" max="16" width="10.00390625" style="76" bestFit="1" customWidth="1"/>
    <col min="17" max="16384" width="9.140625" style="76" customWidth="1"/>
  </cols>
  <sheetData>
    <row r="1" spans="1:12" ht="15.75">
      <c r="A1" s="15"/>
      <c r="B1" s="15"/>
      <c r="C1" s="15"/>
      <c r="D1" s="15"/>
      <c r="E1" s="15"/>
      <c r="F1" s="15"/>
      <c r="G1" s="15"/>
      <c r="H1" s="15"/>
      <c r="I1" s="15"/>
      <c r="J1" s="15"/>
      <c r="K1" s="137" t="s">
        <v>70</v>
      </c>
      <c r="L1" s="137"/>
    </row>
    <row r="2" spans="1:12" ht="12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5.75" customHeight="1">
      <c r="A3" s="145" t="s">
        <v>93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ht="15.75" customHeight="1">
      <c r="A4" s="145" t="s">
        <v>310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2" ht="12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s="77" customFormat="1" ht="30" customHeight="1">
      <c r="A6" s="191" t="s">
        <v>0</v>
      </c>
      <c r="B6" s="191" t="s">
        <v>37</v>
      </c>
      <c r="C6" s="191" t="s">
        <v>61</v>
      </c>
      <c r="D6" s="191" t="s">
        <v>62</v>
      </c>
      <c r="E6" s="191"/>
      <c r="F6" s="191"/>
      <c r="G6" s="191"/>
      <c r="H6" s="191"/>
      <c r="I6" s="191"/>
      <c r="J6" s="191"/>
      <c r="K6" s="191"/>
      <c r="L6" s="191"/>
    </row>
    <row r="7" spans="1:12" s="77" customFormat="1" ht="15.75">
      <c r="A7" s="191"/>
      <c r="B7" s="191"/>
      <c r="C7" s="191"/>
      <c r="D7" s="191" t="s">
        <v>63</v>
      </c>
      <c r="E7" s="191"/>
      <c r="F7" s="191"/>
      <c r="G7" s="191" t="s">
        <v>5</v>
      </c>
      <c r="H7" s="191"/>
      <c r="I7" s="191"/>
      <c r="J7" s="191"/>
      <c r="K7" s="191"/>
      <c r="L7" s="191"/>
    </row>
    <row r="8" spans="1:12" s="77" customFormat="1" ht="103.5" customHeight="1">
      <c r="A8" s="191"/>
      <c r="B8" s="191"/>
      <c r="C8" s="191"/>
      <c r="D8" s="191"/>
      <c r="E8" s="191"/>
      <c r="F8" s="191"/>
      <c r="G8" s="192" t="s">
        <v>84</v>
      </c>
      <c r="H8" s="192"/>
      <c r="I8" s="192"/>
      <c r="J8" s="193" t="s">
        <v>85</v>
      </c>
      <c r="K8" s="193"/>
      <c r="L8" s="193"/>
    </row>
    <row r="9" spans="1:12" s="77" customFormat="1" ht="126">
      <c r="A9" s="191"/>
      <c r="B9" s="191"/>
      <c r="C9" s="191"/>
      <c r="D9" s="99" t="s">
        <v>218</v>
      </c>
      <c r="E9" s="99" t="s">
        <v>219</v>
      </c>
      <c r="F9" s="99" t="s">
        <v>220</v>
      </c>
      <c r="G9" s="99" t="s">
        <v>218</v>
      </c>
      <c r="H9" s="99" t="s">
        <v>219</v>
      </c>
      <c r="I9" s="99" t="s">
        <v>220</v>
      </c>
      <c r="J9" s="99" t="s">
        <v>218</v>
      </c>
      <c r="K9" s="99" t="s">
        <v>219</v>
      </c>
      <c r="L9" s="99" t="s">
        <v>220</v>
      </c>
    </row>
    <row r="10" spans="1:12" s="77" customFormat="1" ht="15.75">
      <c r="A10" s="99">
        <v>1</v>
      </c>
      <c r="B10" s="99">
        <v>2</v>
      </c>
      <c r="C10" s="99">
        <v>3</v>
      </c>
      <c r="D10" s="99">
        <v>4</v>
      </c>
      <c r="E10" s="99">
        <v>5</v>
      </c>
      <c r="F10" s="99">
        <v>6</v>
      </c>
      <c r="G10" s="99">
        <v>7</v>
      </c>
      <c r="H10" s="99">
        <v>8</v>
      </c>
      <c r="I10" s="99">
        <v>9</v>
      </c>
      <c r="J10" s="99">
        <v>10</v>
      </c>
      <c r="K10" s="99">
        <v>11</v>
      </c>
      <c r="L10" s="99">
        <v>12</v>
      </c>
    </row>
    <row r="11" spans="1:16" ht="51" customHeight="1">
      <c r="A11" s="78" t="s">
        <v>64</v>
      </c>
      <c r="B11" s="79" t="s">
        <v>86</v>
      </c>
      <c r="C11" s="80" t="s">
        <v>44</v>
      </c>
      <c r="D11" s="81">
        <f>J11</f>
        <v>52797078.04000001</v>
      </c>
      <c r="E11" s="81">
        <v>0</v>
      </c>
      <c r="F11" s="81">
        <f aca="true" t="shared" si="0" ref="F11:L11">F12+F13</f>
        <v>0</v>
      </c>
      <c r="G11" s="81">
        <f t="shared" si="0"/>
        <v>0</v>
      </c>
      <c r="H11" s="81">
        <f t="shared" si="0"/>
        <v>0</v>
      </c>
      <c r="I11" s="81">
        <f t="shared" si="0"/>
        <v>0</v>
      </c>
      <c r="J11" s="81">
        <f>J13</f>
        <v>52797078.04000001</v>
      </c>
      <c r="K11" s="81">
        <v>0</v>
      </c>
      <c r="L11" s="81">
        <f t="shared" si="0"/>
        <v>0</v>
      </c>
      <c r="N11" s="82"/>
      <c r="P11" s="83"/>
    </row>
    <row r="12" spans="1:12" ht="78.75">
      <c r="A12" s="78" t="s">
        <v>65</v>
      </c>
      <c r="B12" s="79" t="s">
        <v>87</v>
      </c>
      <c r="C12" s="80" t="s">
        <v>44</v>
      </c>
      <c r="D12" s="81">
        <f aca="true" t="shared" si="1" ref="D12:D19">J12</f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</row>
    <row r="13" spans="1:12" ht="50.25" customHeight="1">
      <c r="A13" s="78" t="s">
        <v>66</v>
      </c>
      <c r="B13" s="79" t="s">
        <v>88</v>
      </c>
      <c r="C13" s="80">
        <v>2017</v>
      </c>
      <c r="D13" s="81">
        <f t="shared" si="1"/>
        <v>52797078.04000001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f>J15+J16+J17+J18+J19+J20+J21+J22+J23+J24+J25+J26+J27+J28+J29+J30+J31+J32+J33+J34+J35+J36+J37+J38+J39+J40+J41+J42+J43+J44+J45+J46+J47+J48+J49+J50</f>
        <v>52797078.04000001</v>
      </c>
      <c r="K13" s="81">
        <v>0</v>
      </c>
      <c r="L13" s="81">
        <v>0</v>
      </c>
    </row>
    <row r="14" spans="1:12" ht="15" customHeight="1">
      <c r="A14" s="78" t="s">
        <v>221</v>
      </c>
      <c r="B14" s="79"/>
      <c r="C14" s="80"/>
      <c r="D14" s="81">
        <f t="shared" si="1"/>
        <v>0</v>
      </c>
      <c r="E14" s="81">
        <v>0</v>
      </c>
      <c r="F14" s="81"/>
      <c r="G14" s="81"/>
      <c r="H14" s="81"/>
      <c r="I14" s="81"/>
      <c r="J14" s="81"/>
      <c r="K14" s="81">
        <v>0</v>
      </c>
      <c r="L14" s="81"/>
    </row>
    <row r="15" spans="1:12" s="134" customFormat="1" ht="15.75">
      <c r="A15" s="130" t="s">
        <v>167</v>
      </c>
      <c r="B15" s="131" t="s">
        <v>222</v>
      </c>
      <c r="C15" s="132">
        <v>2017</v>
      </c>
      <c r="D15" s="133">
        <f t="shared" si="1"/>
        <v>596500</v>
      </c>
      <c r="E15" s="133">
        <v>0</v>
      </c>
      <c r="F15" s="133">
        <v>0</v>
      </c>
      <c r="G15" s="133">
        <v>0</v>
      </c>
      <c r="H15" s="133">
        <v>0</v>
      </c>
      <c r="I15" s="133">
        <v>0</v>
      </c>
      <c r="J15" s="133">
        <v>596500</v>
      </c>
      <c r="K15" s="133">
        <v>0</v>
      </c>
      <c r="L15" s="133">
        <v>0</v>
      </c>
    </row>
    <row r="16" spans="1:12" s="134" customFormat="1" ht="36" customHeight="1">
      <c r="A16" s="130" t="s">
        <v>159</v>
      </c>
      <c r="B16" s="131" t="s">
        <v>223</v>
      </c>
      <c r="C16" s="132">
        <v>2017</v>
      </c>
      <c r="D16" s="133">
        <f t="shared" si="1"/>
        <v>339570</v>
      </c>
      <c r="E16" s="133">
        <v>0</v>
      </c>
      <c r="F16" s="133">
        <v>0</v>
      </c>
      <c r="G16" s="133">
        <v>0</v>
      </c>
      <c r="H16" s="133">
        <v>0</v>
      </c>
      <c r="I16" s="133">
        <v>0</v>
      </c>
      <c r="J16" s="133">
        <v>339570</v>
      </c>
      <c r="K16" s="133">
        <v>0</v>
      </c>
      <c r="L16" s="133">
        <v>0</v>
      </c>
    </row>
    <row r="17" spans="1:12" s="134" customFormat="1" ht="47.25" customHeight="1">
      <c r="A17" s="130" t="s">
        <v>166</v>
      </c>
      <c r="B17" s="131" t="s">
        <v>224</v>
      </c>
      <c r="C17" s="132">
        <v>2017</v>
      </c>
      <c r="D17" s="133">
        <f t="shared" si="1"/>
        <v>4158860.39</v>
      </c>
      <c r="E17" s="133">
        <v>0</v>
      </c>
      <c r="F17" s="133">
        <v>0</v>
      </c>
      <c r="G17" s="133">
        <v>0</v>
      </c>
      <c r="H17" s="133">
        <v>0</v>
      </c>
      <c r="I17" s="133">
        <v>0</v>
      </c>
      <c r="J17" s="133">
        <v>4158860.39</v>
      </c>
      <c r="K17" s="133">
        <v>0</v>
      </c>
      <c r="L17" s="133">
        <v>0</v>
      </c>
    </row>
    <row r="18" spans="1:12" s="134" customFormat="1" ht="47.25" customHeight="1">
      <c r="A18" s="130" t="s">
        <v>160</v>
      </c>
      <c r="B18" s="131" t="s">
        <v>225</v>
      </c>
      <c r="C18" s="132">
        <v>2017</v>
      </c>
      <c r="D18" s="133">
        <f t="shared" si="1"/>
        <v>8643314.84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8643314.84</v>
      </c>
      <c r="K18" s="133">
        <v>0</v>
      </c>
      <c r="L18" s="133">
        <v>0</v>
      </c>
    </row>
    <row r="19" spans="1:12" s="134" customFormat="1" ht="63">
      <c r="A19" s="130" t="s">
        <v>165</v>
      </c>
      <c r="B19" s="131" t="s">
        <v>226</v>
      </c>
      <c r="C19" s="132">
        <v>2017</v>
      </c>
      <c r="D19" s="133">
        <f t="shared" si="1"/>
        <v>1732188.14</v>
      </c>
      <c r="E19" s="133">
        <v>0</v>
      </c>
      <c r="F19" s="133">
        <v>0</v>
      </c>
      <c r="G19" s="133">
        <v>0</v>
      </c>
      <c r="H19" s="133">
        <v>0</v>
      </c>
      <c r="I19" s="133">
        <v>0</v>
      </c>
      <c r="J19" s="133">
        <v>1732188.14</v>
      </c>
      <c r="K19" s="133">
        <v>0</v>
      </c>
      <c r="L19" s="133">
        <v>0</v>
      </c>
    </row>
    <row r="20" spans="1:12" s="134" customFormat="1" ht="49.5" customHeight="1">
      <c r="A20" s="130" t="s">
        <v>216</v>
      </c>
      <c r="B20" s="131" t="s">
        <v>227</v>
      </c>
      <c r="C20" s="132">
        <v>2017</v>
      </c>
      <c r="D20" s="133">
        <f>J20</f>
        <v>1640000</v>
      </c>
      <c r="E20" s="133">
        <v>0</v>
      </c>
      <c r="F20" s="133">
        <v>0</v>
      </c>
      <c r="G20" s="133">
        <v>0</v>
      </c>
      <c r="H20" s="133">
        <v>0</v>
      </c>
      <c r="I20" s="133">
        <v>0</v>
      </c>
      <c r="J20" s="133">
        <v>1640000</v>
      </c>
      <c r="K20" s="133">
        <v>0</v>
      </c>
      <c r="L20" s="133">
        <v>0</v>
      </c>
    </row>
    <row r="21" spans="1:12" ht="49.5" customHeight="1">
      <c r="A21" s="102" t="s">
        <v>247</v>
      </c>
      <c r="B21" s="79" t="s">
        <v>228</v>
      </c>
      <c r="C21" s="80">
        <v>2017</v>
      </c>
      <c r="D21" s="81">
        <f aca="true" t="shared" si="2" ref="D21:D30">J21</f>
        <v>450854.4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f>225427.2+225427.2</f>
        <v>450854.4</v>
      </c>
      <c r="K21" s="81">
        <v>0</v>
      </c>
      <c r="L21" s="81">
        <v>0</v>
      </c>
    </row>
    <row r="22" spans="1:12" ht="69" customHeight="1">
      <c r="A22" s="102" t="s">
        <v>248</v>
      </c>
      <c r="B22" s="79" t="s">
        <v>229</v>
      </c>
      <c r="C22" s="80">
        <v>2017</v>
      </c>
      <c r="D22" s="81">
        <f t="shared" si="2"/>
        <v>51876.48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f>25938.24+25938.24</f>
        <v>51876.48</v>
      </c>
      <c r="K22" s="81">
        <v>0</v>
      </c>
      <c r="L22" s="81">
        <v>0</v>
      </c>
    </row>
    <row r="23" spans="1:12" ht="49.5" customHeight="1">
      <c r="A23" s="102" t="s">
        <v>249</v>
      </c>
      <c r="B23" s="79" t="s">
        <v>230</v>
      </c>
      <c r="C23" s="80">
        <v>2017</v>
      </c>
      <c r="D23" s="81">
        <f t="shared" si="2"/>
        <v>137088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f>68544*2</f>
        <v>137088</v>
      </c>
      <c r="K23" s="81">
        <v>0</v>
      </c>
      <c r="L23" s="81">
        <v>0</v>
      </c>
    </row>
    <row r="24" spans="1:12" ht="49.5" customHeight="1">
      <c r="A24" s="102" t="s">
        <v>250</v>
      </c>
      <c r="B24" s="79" t="s">
        <v>231</v>
      </c>
      <c r="C24" s="80">
        <v>2017</v>
      </c>
      <c r="D24" s="81">
        <f t="shared" si="2"/>
        <v>498804.48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f>249402.24*2</f>
        <v>498804.48</v>
      </c>
      <c r="K24" s="81">
        <v>0</v>
      </c>
      <c r="L24" s="81">
        <v>0</v>
      </c>
    </row>
    <row r="25" spans="1:12" ht="49.5" customHeight="1">
      <c r="A25" s="102" t="s">
        <v>251</v>
      </c>
      <c r="B25" s="79" t="s">
        <v>232</v>
      </c>
      <c r="C25" s="80">
        <v>2017</v>
      </c>
      <c r="D25" s="81">
        <f t="shared" si="2"/>
        <v>480000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f>240000*2</f>
        <v>480000</v>
      </c>
      <c r="K25" s="81">
        <v>0</v>
      </c>
      <c r="L25" s="81">
        <v>0</v>
      </c>
    </row>
    <row r="26" spans="1:12" ht="49.5" customHeight="1">
      <c r="A26" s="102" t="s">
        <v>252</v>
      </c>
      <c r="B26" s="79" t="s">
        <v>272</v>
      </c>
      <c r="C26" s="80">
        <v>2017</v>
      </c>
      <c r="D26" s="81">
        <f t="shared" si="2"/>
        <v>655082.8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f>327541.4*2</f>
        <v>655082.8</v>
      </c>
      <c r="K26" s="81">
        <v>0</v>
      </c>
      <c r="L26" s="81">
        <v>0</v>
      </c>
    </row>
    <row r="27" spans="1:12" ht="116.25" customHeight="1">
      <c r="A27" s="102" t="s">
        <v>253</v>
      </c>
      <c r="B27" s="79" t="s">
        <v>273</v>
      </c>
      <c r="C27" s="80">
        <v>2017</v>
      </c>
      <c r="D27" s="81">
        <f t="shared" si="2"/>
        <v>720000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f>360000*2</f>
        <v>720000</v>
      </c>
      <c r="K27" s="81">
        <v>0</v>
      </c>
      <c r="L27" s="81">
        <v>0</v>
      </c>
    </row>
    <row r="28" spans="1:12" ht="49.5" customHeight="1">
      <c r="A28" s="102" t="s">
        <v>254</v>
      </c>
      <c r="B28" s="79" t="s">
        <v>274</v>
      </c>
      <c r="C28" s="80">
        <v>2017</v>
      </c>
      <c r="D28" s="81">
        <f t="shared" si="2"/>
        <v>72000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f>36000*2</f>
        <v>72000</v>
      </c>
      <c r="K28" s="81">
        <v>0</v>
      </c>
      <c r="L28" s="81">
        <v>0</v>
      </c>
    </row>
    <row r="29" spans="1:12" ht="49.5" customHeight="1">
      <c r="A29" s="102" t="s">
        <v>255</v>
      </c>
      <c r="B29" s="79" t="s">
        <v>275</v>
      </c>
      <c r="C29" s="80">
        <v>2017</v>
      </c>
      <c r="D29" s="81">
        <f t="shared" si="2"/>
        <v>260016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1">
        <f>130008*2</f>
        <v>260016</v>
      </c>
      <c r="K29" s="81">
        <v>0</v>
      </c>
      <c r="L29" s="81">
        <v>0</v>
      </c>
    </row>
    <row r="30" spans="1:12" ht="49.5" customHeight="1">
      <c r="A30" s="102" t="s">
        <v>256</v>
      </c>
      <c r="B30" s="79" t="s">
        <v>276</v>
      </c>
      <c r="C30" s="80">
        <v>2017</v>
      </c>
      <c r="D30" s="81">
        <f t="shared" si="2"/>
        <v>160228.71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160228.71</v>
      </c>
      <c r="K30" s="81">
        <v>0</v>
      </c>
      <c r="L30" s="81">
        <v>0</v>
      </c>
    </row>
    <row r="31" spans="1:12" ht="38.25" customHeight="1">
      <c r="A31" s="78" t="s">
        <v>161</v>
      </c>
      <c r="B31" s="79" t="s">
        <v>277</v>
      </c>
      <c r="C31" s="80">
        <v>2017</v>
      </c>
      <c r="D31" s="81">
        <f>J31</f>
        <v>958931.16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958931.16</v>
      </c>
      <c r="K31" s="81">
        <v>0</v>
      </c>
      <c r="L31" s="81">
        <v>0</v>
      </c>
    </row>
    <row r="32" spans="1:12" ht="39" customHeight="1">
      <c r="A32" s="78" t="s">
        <v>162</v>
      </c>
      <c r="B32" s="79" t="s">
        <v>278</v>
      </c>
      <c r="C32" s="80">
        <v>2017</v>
      </c>
      <c r="D32" s="81">
        <f aca="true" t="shared" si="3" ref="D32:D49">J32</f>
        <v>246787.06</v>
      </c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81">
        <v>246787.06</v>
      </c>
      <c r="K32" s="81">
        <v>0</v>
      </c>
      <c r="L32" s="81">
        <v>0</v>
      </c>
    </row>
    <row r="33" spans="1:12" s="134" customFormat="1" ht="47.25" customHeight="1">
      <c r="A33" s="130" t="s">
        <v>163</v>
      </c>
      <c r="B33" s="131" t="s">
        <v>279</v>
      </c>
      <c r="C33" s="132">
        <v>2017</v>
      </c>
      <c r="D33" s="133">
        <f t="shared" si="3"/>
        <v>3572365</v>
      </c>
      <c r="E33" s="133">
        <v>0</v>
      </c>
      <c r="F33" s="133">
        <v>0</v>
      </c>
      <c r="G33" s="133">
        <v>0</v>
      </c>
      <c r="H33" s="133">
        <v>0</v>
      </c>
      <c r="I33" s="133">
        <v>0</v>
      </c>
      <c r="J33" s="133">
        <v>3572365</v>
      </c>
      <c r="K33" s="133">
        <v>0</v>
      </c>
      <c r="L33" s="133">
        <v>0</v>
      </c>
    </row>
    <row r="34" spans="1:12" s="134" customFormat="1" ht="50.25" customHeight="1">
      <c r="A34" s="130" t="s">
        <v>164</v>
      </c>
      <c r="B34" s="131" t="s">
        <v>280</v>
      </c>
      <c r="C34" s="132">
        <v>2017</v>
      </c>
      <c r="D34" s="133">
        <f t="shared" si="3"/>
        <v>12698641.61</v>
      </c>
      <c r="E34" s="133">
        <v>0</v>
      </c>
      <c r="F34" s="133">
        <v>0</v>
      </c>
      <c r="G34" s="133">
        <v>0</v>
      </c>
      <c r="H34" s="133">
        <v>0</v>
      </c>
      <c r="I34" s="133">
        <v>0</v>
      </c>
      <c r="J34" s="133">
        <v>12698641.61</v>
      </c>
      <c r="K34" s="133">
        <v>0</v>
      </c>
      <c r="L34" s="133">
        <v>0</v>
      </c>
    </row>
    <row r="35" spans="1:12" ht="45" customHeight="1">
      <c r="A35" s="102" t="s">
        <v>257</v>
      </c>
      <c r="B35" s="79" t="s">
        <v>281</v>
      </c>
      <c r="C35" s="80">
        <v>2017</v>
      </c>
      <c r="D35" s="81">
        <f t="shared" si="3"/>
        <v>100008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100008</v>
      </c>
      <c r="K35" s="81">
        <v>0</v>
      </c>
      <c r="L35" s="81">
        <v>0</v>
      </c>
    </row>
    <row r="36" spans="1:12" ht="81.75" customHeight="1">
      <c r="A36" s="102" t="s">
        <v>258</v>
      </c>
      <c r="B36" s="79" t="s">
        <v>282</v>
      </c>
      <c r="C36" s="80">
        <v>2017</v>
      </c>
      <c r="D36" s="81">
        <f t="shared" si="3"/>
        <v>700008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700008</v>
      </c>
      <c r="K36" s="81">
        <v>0</v>
      </c>
      <c r="L36" s="81">
        <v>0</v>
      </c>
    </row>
    <row r="37" spans="1:12" ht="45" customHeight="1">
      <c r="A37" s="102" t="s">
        <v>259</v>
      </c>
      <c r="B37" s="79" t="s">
        <v>283</v>
      </c>
      <c r="C37" s="80">
        <v>2017</v>
      </c>
      <c r="D37" s="81">
        <f t="shared" si="3"/>
        <v>36000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36000</v>
      </c>
      <c r="K37" s="81">
        <v>0</v>
      </c>
      <c r="L37" s="81">
        <v>0</v>
      </c>
    </row>
    <row r="38" spans="1:12" ht="45" customHeight="1">
      <c r="A38" s="102" t="s">
        <v>260</v>
      </c>
      <c r="B38" s="79" t="s">
        <v>284</v>
      </c>
      <c r="C38" s="80">
        <v>2017</v>
      </c>
      <c r="D38" s="81">
        <f t="shared" si="3"/>
        <v>100000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100000</v>
      </c>
      <c r="K38" s="81">
        <v>0</v>
      </c>
      <c r="L38" s="81">
        <v>0</v>
      </c>
    </row>
    <row r="39" spans="1:12" ht="45" customHeight="1">
      <c r="A39" s="102" t="s">
        <v>261</v>
      </c>
      <c r="B39" s="79" t="s">
        <v>285</v>
      </c>
      <c r="C39" s="80">
        <v>2017</v>
      </c>
      <c r="D39" s="81">
        <f t="shared" si="3"/>
        <v>400000</v>
      </c>
      <c r="E39" s="81">
        <v>0</v>
      </c>
      <c r="F39" s="81">
        <v>0</v>
      </c>
      <c r="G39" s="81">
        <v>0</v>
      </c>
      <c r="H39" s="81">
        <v>0</v>
      </c>
      <c r="I39" s="81">
        <v>0</v>
      </c>
      <c r="J39" s="81">
        <v>400000</v>
      </c>
      <c r="K39" s="81">
        <v>0</v>
      </c>
      <c r="L39" s="81">
        <v>0</v>
      </c>
    </row>
    <row r="40" spans="1:12" ht="27" customHeight="1">
      <c r="A40" s="102" t="s">
        <v>262</v>
      </c>
      <c r="B40" s="79" t="s">
        <v>286</v>
      </c>
      <c r="C40" s="80">
        <v>2017</v>
      </c>
      <c r="D40" s="81">
        <f t="shared" si="3"/>
        <v>1000000</v>
      </c>
      <c r="E40" s="81">
        <v>0</v>
      </c>
      <c r="F40" s="81">
        <v>0</v>
      </c>
      <c r="G40" s="81">
        <v>0</v>
      </c>
      <c r="H40" s="81">
        <v>0</v>
      </c>
      <c r="I40" s="81">
        <v>0</v>
      </c>
      <c r="J40" s="81">
        <v>1000000</v>
      </c>
      <c r="K40" s="81">
        <v>0</v>
      </c>
      <c r="L40" s="81">
        <v>0</v>
      </c>
    </row>
    <row r="41" spans="1:12" ht="18.75" customHeight="1">
      <c r="A41" s="102" t="s">
        <v>263</v>
      </c>
      <c r="B41" s="79" t="s">
        <v>287</v>
      </c>
      <c r="C41" s="80">
        <v>2017</v>
      </c>
      <c r="D41" s="81">
        <f t="shared" si="3"/>
        <v>100000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100000</v>
      </c>
      <c r="K41" s="81">
        <v>0</v>
      </c>
      <c r="L41" s="81">
        <v>0</v>
      </c>
    </row>
    <row r="42" spans="1:12" ht="36" customHeight="1">
      <c r="A42" s="102" t="s">
        <v>264</v>
      </c>
      <c r="B42" s="79" t="s">
        <v>288</v>
      </c>
      <c r="C42" s="80">
        <v>2017</v>
      </c>
      <c r="D42" s="81">
        <f t="shared" si="3"/>
        <v>2902112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f>4518345-1000000-616233</f>
        <v>2902112</v>
      </c>
      <c r="K42" s="81">
        <v>0</v>
      </c>
      <c r="L42" s="81">
        <v>0</v>
      </c>
    </row>
    <row r="43" spans="1:12" ht="31.5" customHeight="1">
      <c r="A43" s="102" t="s">
        <v>265</v>
      </c>
      <c r="B43" s="79" t="s">
        <v>289</v>
      </c>
      <c r="C43" s="80">
        <v>2017</v>
      </c>
      <c r="D43" s="81">
        <f t="shared" si="3"/>
        <v>3910665.0999999996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f>1625200+3285465.1-1000000</f>
        <v>3910665.0999999996</v>
      </c>
      <c r="K43" s="81">
        <v>0</v>
      </c>
      <c r="L43" s="81">
        <v>0</v>
      </c>
    </row>
    <row r="44" spans="1:12" ht="37.5" customHeight="1">
      <c r="A44" s="102" t="s">
        <v>266</v>
      </c>
      <c r="B44" s="79" t="s">
        <v>290</v>
      </c>
      <c r="C44" s="80">
        <v>2017</v>
      </c>
      <c r="D44" s="81">
        <f t="shared" si="3"/>
        <v>3655985.8499999996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f>3245176.69+1926000-915190.84-600000</f>
        <v>3655985.8499999996</v>
      </c>
      <c r="K44" s="81">
        <v>0</v>
      </c>
      <c r="L44" s="81">
        <v>0</v>
      </c>
    </row>
    <row r="45" spans="1:12" ht="31.5" customHeight="1">
      <c r="A45" s="102" t="s">
        <v>267</v>
      </c>
      <c r="B45" s="79" t="s">
        <v>291</v>
      </c>
      <c r="C45" s="80">
        <v>2017</v>
      </c>
      <c r="D45" s="81">
        <f t="shared" si="3"/>
        <v>300000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81">
        <v>300000</v>
      </c>
      <c r="K45" s="81">
        <v>0</v>
      </c>
      <c r="L45" s="81">
        <v>0</v>
      </c>
    </row>
    <row r="46" spans="1:12" ht="38.25" customHeight="1">
      <c r="A46" s="102" t="s">
        <v>268</v>
      </c>
      <c r="B46" s="79" t="s">
        <v>292</v>
      </c>
      <c r="C46" s="80">
        <v>2017</v>
      </c>
      <c r="D46" s="81">
        <f t="shared" si="3"/>
        <v>60000</v>
      </c>
      <c r="E46" s="81">
        <v>0</v>
      </c>
      <c r="F46" s="81">
        <v>0</v>
      </c>
      <c r="G46" s="81">
        <v>0</v>
      </c>
      <c r="H46" s="81">
        <v>0</v>
      </c>
      <c r="I46" s="81">
        <v>0</v>
      </c>
      <c r="J46" s="81">
        <v>60000</v>
      </c>
      <c r="K46" s="81">
        <v>0</v>
      </c>
      <c r="L46" s="81">
        <v>0</v>
      </c>
    </row>
    <row r="47" spans="1:12" ht="30" customHeight="1">
      <c r="A47" s="102" t="s">
        <v>269</v>
      </c>
      <c r="B47" s="79" t="s">
        <v>293</v>
      </c>
      <c r="C47" s="80">
        <v>2017</v>
      </c>
      <c r="D47" s="81">
        <f t="shared" si="3"/>
        <v>96000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96000</v>
      </c>
      <c r="K47" s="81">
        <v>0</v>
      </c>
      <c r="L47" s="81">
        <v>0</v>
      </c>
    </row>
    <row r="48" spans="1:12" ht="45" customHeight="1">
      <c r="A48" s="102" t="s">
        <v>270</v>
      </c>
      <c r="B48" s="79" t="s">
        <v>294</v>
      </c>
      <c r="C48" s="80">
        <v>2017</v>
      </c>
      <c r="D48" s="81">
        <f t="shared" si="3"/>
        <v>214180.02000000002</v>
      </c>
      <c r="E48" s="81">
        <v>0</v>
      </c>
      <c r="F48" s="81">
        <v>0</v>
      </c>
      <c r="G48" s="81">
        <v>0</v>
      </c>
      <c r="H48" s="81">
        <v>0</v>
      </c>
      <c r="I48" s="81">
        <v>0</v>
      </c>
      <c r="J48" s="81">
        <f>164180.04-0.02+50000</f>
        <v>214180.02000000002</v>
      </c>
      <c r="K48" s="81">
        <v>0</v>
      </c>
      <c r="L48" s="81">
        <v>0</v>
      </c>
    </row>
    <row r="49" spans="1:12" ht="33.75" customHeight="1">
      <c r="A49" s="102" t="s">
        <v>271</v>
      </c>
      <c r="B49" s="79" t="s">
        <v>295</v>
      </c>
      <c r="C49" s="80">
        <v>2017</v>
      </c>
      <c r="D49" s="81">
        <f t="shared" si="3"/>
        <v>75010</v>
      </c>
      <c r="E49" s="81">
        <v>0</v>
      </c>
      <c r="F49" s="81">
        <v>0</v>
      </c>
      <c r="G49" s="81">
        <v>0</v>
      </c>
      <c r="H49" s="81">
        <v>0</v>
      </c>
      <c r="I49" s="81">
        <v>0</v>
      </c>
      <c r="J49" s="81">
        <v>75010</v>
      </c>
      <c r="K49" s="81">
        <v>0</v>
      </c>
      <c r="L49" s="81">
        <v>0</v>
      </c>
    </row>
    <row r="50" spans="1:12" ht="47.25">
      <c r="A50" s="102" t="s">
        <v>304</v>
      </c>
      <c r="B50" s="79" t="s">
        <v>295</v>
      </c>
      <c r="C50" s="80">
        <v>2017</v>
      </c>
      <c r="D50" s="81">
        <v>1074000</v>
      </c>
      <c r="E50" s="81">
        <v>0</v>
      </c>
      <c r="F50" s="81">
        <v>0</v>
      </c>
      <c r="G50" s="81">
        <v>0</v>
      </c>
      <c r="H50" s="81">
        <v>0</v>
      </c>
      <c r="I50" s="81">
        <v>0</v>
      </c>
      <c r="J50" s="81">
        <v>1074000</v>
      </c>
      <c r="K50" s="81">
        <v>0</v>
      </c>
      <c r="L50" s="81">
        <v>0</v>
      </c>
    </row>
  </sheetData>
  <sheetProtection/>
  <mergeCells count="11">
    <mergeCell ref="K1:L1"/>
    <mergeCell ref="A6:A9"/>
    <mergeCell ref="B6:B9"/>
    <mergeCell ref="C6:C9"/>
    <mergeCell ref="D6:L6"/>
    <mergeCell ref="D7:F8"/>
    <mergeCell ref="G7:L7"/>
    <mergeCell ref="G8:I8"/>
    <mergeCell ref="J8:L8"/>
    <mergeCell ref="A3:L3"/>
    <mergeCell ref="A4:L4"/>
  </mergeCells>
  <printOptions/>
  <pageMargins left="0.5905511811023623" right="0" top="0.5905511811023623" bottom="0.1968503937007874" header="0.1968503937007874" footer="0"/>
  <pageSetup horizontalDpi="180" verticalDpi="18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23">
      <selection activeCell="A41" sqref="A41"/>
    </sheetView>
  </sheetViews>
  <sheetFormatPr defaultColWidth="9.140625" defaultRowHeight="15"/>
  <cols>
    <col min="1" max="1" width="41.140625" style="0" customWidth="1"/>
    <col min="2" max="2" width="8.7109375" style="0" customWidth="1"/>
    <col min="3" max="3" width="34.421875" style="0" customWidth="1"/>
    <col min="4" max="4" width="3.7109375" style="0" customWidth="1"/>
  </cols>
  <sheetData>
    <row r="1" spans="1:3" ht="15.75" hidden="1">
      <c r="A1" s="1"/>
      <c r="B1" s="1"/>
      <c r="C1" s="8" t="s">
        <v>77</v>
      </c>
    </row>
    <row r="2" spans="1:3" ht="15.75" hidden="1">
      <c r="A2" s="1"/>
      <c r="B2" s="1"/>
      <c r="C2" s="1"/>
    </row>
    <row r="3" spans="1:3" ht="15.75" hidden="1">
      <c r="A3" s="194" t="s">
        <v>74</v>
      </c>
      <c r="B3" s="194"/>
      <c r="C3" s="194"/>
    </row>
    <row r="4" spans="1:3" ht="15.75" hidden="1">
      <c r="A4" s="194" t="s">
        <v>75</v>
      </c>
      <c r="B4" s="194"/>
      <c r="C4" s="194"/>
    </row>
    <row r="5" spans="1:3" ht="15.75" hidden="1">
      <c r="A5" s="194" t="s">
        <v>76</v>
      </c>
      <c r="B5" s="194"/>
      <c r="C5" s="194"/>
    </row>
    <row r="6" spans="1:3" ht="15.75" hidden="1">
      <c r="A6" s="1"/>
      <c r="B6" s="1"/>
      <c r="C6" s="1"/>
    </row>
    <row r="7" spans="1:3" ht="38.25" customHeight="1" hidden="1">
      <c r="A7" s="2" t="s">
        <v>0</v>
      </c>
      <c r="B7" s="2" t="s">
        <v>37</v>
      </c>
      <c r="C7" s="2" t="s">
        <v>71</v>
      </c>
    </row>
    <row r="8" spans="1:3" ht="15.75" hidden="1">
      <c r="A8" s="2">
        <v>1</v>
      </c>
      <c r="B8" s="2">
        <v>2</v>
      </c>
      <c r="C8" s="2">
        <v>3</v>
      </c>
    </row>
    <row r="9" spans="1:3" ht="18" customHeight="1" hidden="1">
      <c r="A9" s="3" t="s">
        <v>57</v>
      </c>
      <c r="B9" s="9" t="s">
        <v>89</v>
      </c>
      <c r="C9" s="3"/>
    </row>
    <row r="10" spans="1:3" ht="18" customHeight="1" hidden="1">
      <c r="A10" s="3" t="s">
        <v>58</v>
      </c>
      <c r="B10" s="9" t="s">
        <v>90</v>
      </c>
      <c r="C10" s="3"/>
    </row>
    <row r="11" spans="1:3" ht="18" customHeight="1" hidden="1">
      <c r="A11" s="3" t="s">
        <v>72</v>
      </c>
      <c r="B11" s="9" t="s">
        <v>91</v>
      </c>
      <c r="C11" s="3"/>
    </row>
    <row r="12" spans="1:3" ht="18" customHeight="1" hidden="1">
      <c r="A12" s="3"/>
      <c r="B12" s="10"/>
      <c r="C12" s="3"/>
    </row>
    <row r="13" spans="1:3" ht="18" customHeight="1" hidden="1">
      <c r="A13" s="3" t="s">
        <v>73</v>
      </c>
      <c r="B13" s="9" t="s">
        <v>92</v>
      </c>
      <c r="C13" s="3"/>
    </row>
    <row r="14" spans="1:3" ht="18" customHeight="1" hidden="1">
      <c r="A14" s="3"/>
      <c r="B14" s="10"/>
      <c r="C14" s="2"/>
    </row>
    <row r="15" ht="15" hidden="1"/>
    <row r="16" ht="15" hidden="1"/>
    <row r="17" spans="1:3" ht="15.75">
      <c r="A17" s="1"/>
      <c r="B17" s="1"/>
      <c r="C17" s="8" t="s">
        <v>77</v>
      </c>
    </row>
    <row r="18" spans="1:3" ht="15.75">
      <c r="A18" s="1"/>
      <c r="B18" s="1"/>
      <c r="C18" s="1"/>
    </row>
    <row r="19" spans="1:3" ht="15.75">
      <c r="A19" s="173" t="s">
        <v>82</v>
      </c>
      <c r="B19" s="173"/>
      <c r="C19" s="173"/>
    </row>
    <row r="20" spans="1:3" ht="15.75">
      <c r="A20" s="1"/>
      <c r="B20" s="1"/>
      <c r="C20" s="1"/>
    </row>
    <row r="21" spans="1:3" s="44" customFormat="1" ht="31.5">
      <c r="A21" s="36" t="s">
        <v>0</v>
      </c>
      <c r="B21" s="36" t="s">
        <v>37</v>
      </c>
      <c r="C21" s="36" t="s">
        <v>78</v>
      </c>
    </row>
    <row r="22" spans="1:3" s="44" customFormat="1" ht="15.75">
      <c r="A22" s="36">
        <v>1</v>
      </c>
      <c r="B22" s="36">
        <v>2</v>
      </c>
      <c r="C22" s="36">
        <v>3</v>
      </c>
    </row>
    <row r="23" spans="1:3" ht="15.75">
      <c r="A23" s="45" t="s">
        <v>79</v>
      </c>
      <c r="B23" s="9" t="s">
        <v>89</v>
      </c>
      <c r="C23" s="75">
        <v>0</v>
      </c>
    </row>
    <row r="24" spans="1:3" ht="15.75">
      <c r="A24" s="45" t="s">
        <v>3</v>
      </c>
      <c r="B24" s="9" t="s">
        <v>149</v>
      </c>
      <c r="C24" s="75"/>
    </row>
    <row r="25" spans="1:3" ht="15.75">
      <c r="A25" s="45" t="s">
        <v>205</v>
      </c>
      <c r="B25" s="9" t="s">
        <v>233</v>
      </c>
      <c r="C25" s="75"/>
    </row>
    <row r="26" spans="1:3" ht="15.75">
      <c r="A26" s="45" t="s">
        <v>205</v>
      </c>
      <c r="B26" s="9" t="s">
        <v>234</v>
      </c>
      <c r="C26" s="75"/>
    </row>
    <row r="27" spans="1:3" ht="15.75">
      <c r="A27" s="45" t="s">
        <v>205</v>
      </c>
      <c r="B27" s="9" t="s">
        <v>235</v>
      </c>
      <c r="C27" s="75"/>
    </row>
    <row r="28" spans="1:3" ht="88.5" customHeight="1">
      <c r="A28" s="45" t="s">
        <v>80</v>
      </c>
      <c r="B28" s="9" t="s">
        <v>90</v>
      </c>
      <c r="C28" s="75">
        <v>0</v>
      </c>
    </row>
    <row r="29" spans="1:3" ht="15.75">
      <c r="A29" s="45" t="s">
        <v>3</v>
      </c>
      <c r="B29" s="9" t="s">
        <v>149</v>
      </c>
      <c r="C29" s="75"/>
    </row>
    <row r="30" spans="1:3" ht="15.75">
      <c r="A30" s="45" t="s">
        <v>205</v>
      </c>
      <c r="B30" s="9" t="s">
        <v>236</v>
      </c>
      <c r="C30" s="75"/>
    </row>
    <row r="31" spans="1:3" ht="15.75">
      <c r="A31" s="45" t="s">
        <v>205</v>
      </c>
      <c r="B31" s="9" t="s">
        <v>237</v>
      </c>
      <c r="C31" s="75"/>
    </row>
    <row r="32" spans="1:3" ht="15.75">
      <c r="A32" s="45" t="s">
        <v>205</v>
      </c>
      <c r="B32" s="9" t="s">
        <v>238</v>
      </c>
      <c r="C32" s="75"/>
    </row>
    <row r="33" spans="1:3" ht="48.75" customHeight="1">
      <c r="A33" s="45" t="s">
        <v>81</v>
      </c>
      <c r="B33" s="9" t="s">
        <v>91</v>
      </c>
      <c r="C33" s="75">
        <v>0</v>
      </c>
    </row>
    <row r="34" spans="1:3" ht="15.75">
      <c r="A34" s="45" t="s">
        <v>3</v>
      </c>
      <c r="B34" s="9" t="s">
        <v>149</v>
      </c>
      <c r="C34" s="75"/>
    </row>
    <row r="35" spans="1:3" ht="15.75">
      <c r="A35" s="45" t="s">
        <v>205</v>
      </c>
      <c r="B35" s="9" t="s">
        <v>236</v>
      </c>
      <c r="C35" s="75"/>
    </row>
    <row r="36" spans="1:3" ht="15.75">
      <c r="A36" s="45" t="s">
        <v>205</v>
      </c>
      <c r="B36" s="9" t="s">
        <v>237</v>
      </c>
      <c r="C36" s="75"/>
    </row>
  </sheetData>
  <sheetProtection/>
  <mergeCells count="4">
    <mergeCell ref="A3:C3"/>
    <mergeCell ref="A4:C4"/>
    <mergeCell ref="A5:C5"/>
    <mergeCell ref="A19:C19"/>
  </mergeCells>
  <printOptions/>
  <pageMargins left="0.984251968503937" right="0.1968503937007874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2017-11-10T06:02:18Z</dcterms:modified>
  <cp:category/>
  <cp:version/>
  <cp:contentType/>
  <cp:contentStatus/>
</cp:coreProperties>
</file>